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checkCompatibility="1" autoCompressPictures="0"/>
  <mc:AlternateContent xmlns:mc="http://schemas.openxmlformats.org/markup-compatibility/2006">
    <mc:Choice Requires="x15">
      <x15ac:absPath xmlns:x15ac="http://schemas.microsoft.com/office/spreadsheetml/2010/11/ac" url="C:\Users\Sala\Documents\Documents\Plan estratégico\"/>
    </mc:Choice>
  </mc:AlternateContent>
  <bookViews>
    <workbookView xWindow="0" yWindow="0" windowWidth="20325" windowHeight="9600" tabRatio="772"/>
  </bookViews>
  <sheets>
    <sheet name="BD de plan de acción 2016" sheetId="4" r:id="rId1"/>
  </sheets>
  <externalReferences>
    <externalReference r:id="rId2"/>
  </externalReferences>
  <definedNames>
    <definedName name="_xlnm._FilterDatabase" localSheetId="0" hidden="1">'BD de plan de acción 2016'!$A$1:$AS$691</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AO531" i="4" l="1"/>
  <c r="BA531" i="4"/>
  <c r="AP531" i="4"/>
  <c r="AQ531" i="4"/>
  <c r="AR531" i="4"/>
  <c r="AB531" i="4"/>
  <c r="AP528" i="4"/>
  <c r="AO527" i="4"/>
  <c r="AP527" i="4"/>
  <c r="AQ527" i="4"/>
  <c r="AR527" i="4"/>
  <c r="BA527" i="4"/>
  <c r="AO511" i="4"/>
  <c r="BA511" i="4"/>
  <c r="AO512" i="4"/>
  <c r="BA512" i="4"/>
  <c r="AO506" i="4"/>
  <c r="AO507" i="4"/>
  <c r="AO508" i="4"/>
  <c r="AO509" i="4"/>
  <c r="AO510" i="4"/>
  <c r="AO513" i="4"/>
  <c r="BA513" i="4"/>
  <c r="AO514" i="4"/>
  <c r="BA514" i="4"/>
  <c r="AO515" i="4"/>
  <c r="BA515" i="4"/>
  <c r="AO516" i="4"/>
  <c r="BA516" i="4"/>
  <c r="AO517" i="4"/>
  <c r="BA517" i="4"/>
  <c r="AO518" i="4"/>
  <c r="BA518" i="4"/>
  <c r="BA519" i="4"/>
  <c r="AO520" i="4"/>
  <c r="BA520" i="4"/>
  <c r="AO521" i="4"/>
  <c r="BA521" i="4"/>
  <c r="AO522" i="4"/>
  <c r="BA522" i="4"/>
  <c r="AO526" i="4"/>
  <c r="BA526" i="4"/>
  <c r="AO525" i="4"/>
  <c r="BA525" i="4"/>
  <c r="AO524" i="4"/>
  <c r="BA524" i="4"/>
  <c r="AO523" i="4"/>
  <c r="BA523" i="4"/>
  <c r="BA510" i="4"/>
  <c r="AO498" i="4"/>
  <c r="AO499" i="4"/>
  <c r="AO500" i="4"/>
  <c r="AO501" i="4"/>
  <c r="AO502" i="4"/>
  <c r="AO503" i="4"/>
  <c r="AO504" i="4"/>
  <c r="AO505" i="4"/>
  <c r="BA505" i="4"/>
  <c r="AO491" i="4"/>
  <c r="AO492" i="4"/>
  <c r="AO493" i="4"/>
  <c r="AO494" i="4"/>
  <c r="AO495" i="4"/>
  <c r="AO496" i="4"/>
  <c r="AO497" i="4"/>
  <c r="BA497" i="4"/>
  <c r="AB528" i="4"/>
  <c r="AB527" i="4"/>
  <c r="AB526" i="4"/>
  <c r="AO532" i="4"/>
  <c r="BA532" i="4"/>
  <c r="AP532" i="4"/>
  <c r="AQ532" i="4"/>
  <c r="AR532" i="4"/>
  <c r="AB532" i="4"/>
  <c r="AO530" i="4"/>
  <c r="BA530" i="4"/>
  <c r="AP530" i="4"/>
  <c r="AQ530" i="4"/>
  <c r="AR530" i="4"/>
  <c r="AB530" i="4"/>
  <c r="AO529" i="4"/>
  <c r="BA529" i="4"/>
  <c r="AP506" i="4"/>
  <c r="AP507" i="4"/>
  <c r="AP508" i="4"/>
  <c r="AP509" i="4"/>
  <c r="AP510" i="4"/>
  <c r="AP511" i="4"/>
  <c r="AP529" i="4"/>
  <c r="AQ529" i="4"/>
  <c r="AR529" i="4"/>
  <c r="AP520" i="4"/>
  <c r="AQ520" i="4"/>
  <c r="AR520" i="4"/>
  <c r="AP519" i="4"/>
  <c r="AP521" i="4"/>
  <c r="AP522" i="4"/>
  <c r="AB520" i="4"/>
  <c r="AB521" i="4"/>
  <c r="AB515" i="4"/>
  <c r="AB516" i="4"/>
  <c r="AB517" i="4"/>
  <c r="AP515" i="4"/>
  <c r="AQ515" i="4"/>
  <c r="AR515" i="4"/>
  <c r="AP516" i="4"/>
  <c r="AQ516" i="4"/>
  <c r="AR516" i="4"/>
  <c r="AP514" i="4"/>
  <c r="AP517" i="4"/>
  <c r="AP518" i="4"/>
  <c r="BA507" i="4"/>
  <c r="BA508" i="4"/>
  <c r="AP491" i="4"/>
  <c r="AP492" i="4"/>
  <c r="AP493" i="4"/>
  <c r="AP494" i="4"/>
  <c r="AP495" i="4"/>
  <c r="AP496" i="4"/>
  <c r="AP497" i="4"/>
  <c r="AQ507" i="4"/>
  <c r="AR507" i="4"/>
  <c r="AQ508" i="4"/>
  <c r="AR508" i="4"/>
  <c r="AB507" i="4"/>
  <c r="AB508" i="4"/>
  <c r="AO528" i="4"/>
  <c r="BA528" i="4"/>
  <c r="AQ528" i="4"/>
  <c r="AR528" i="4"/>
  <c r="AP526" i="4"/>
  <c r="AQ526" i="4"/>
  <c r="AR526" i="4"/>
  <c r="AP525" i="4"/>
  <c r="AQ525" i="4"/>
  <c r="AR525" i="4"/>
  <c r="AP524" i="4"/>
  <c r="AQ524" i="4"/>
  <c r="AR524" i="4"/>
  <c r="AB524" i="4"/>
  <c r="AP523" i="4"/>
  <c r="AQ523" i="4"/>
  <c r="AR523" i="4"/>
  <c r="AB523" i="4"/>
  <c r="AQ522" i="4"/>
  <c r="AR522" i="4"/>
  <c r="AQ521" i="4"/>
  <c r="AR521" i="4"/>
  <c r="AQ519" i="4"/>
  <c r="AR519" i="4"/>
  <c r="AB519" i="4"/>
  <c r="AQ518" i="4"/>
  <c r="AR518" i="4"/>
  <c r="AQ517" i="4"/>
  <c r="AR517" i="4"/>
  <c r="AQ514" i="4"/>
  <c r="AR514" i="4"/>
  <c r="AB514" i="4"/>
  <c r="AP513" i="4"/>
  <c r="AQ513" i="4"/>
  <c r="AR513" i="4"/>
  <c r="AB491" i="4"/>
  <c r="AQ491" i="4"/>
  <c r="AR491" i="4"/>
  <c r="BA491" i="4"/>
  <c r="AB492" i="4"/>
  <c r="AQ492" i="4"/>
  <c r="AR492" i="4"/>
  <c r="BA492" i="4"/>
  <c r="AB493" i="4"/>
  <c r="AQ493" i="4"/>
  <c r="AR493" i="4"/>
  <c r="BA493" i="4"/>
  <c r="AB494" i="4"/>
  <c r="AQ494" i="4"/>
  <c r="AR494" i="4"/>
  <c r="BA494" i="4"/>
  <c r="AB495" i="4"/>
  <c r="AQ495" i="4"/>
  <c r="AR495" i="4"/>
  <c r="BA495" i="4"/>
  <c r="AB496" i="4"/>
  <c r="AQ496" i="4"/>
  <c r="AR496" i="4"/>
  <c r="BA496" i="4"/>
  <c r="AQ497" i="4"/>
  <c r="AR497" i="4"/>
  <c r="AB498" i="4"/>
  <c r="AP498" i="4"/>
  <c r="AQ498" i="4"/>
  <c r="AR498" i="4"/>
  <c r="BA498" i="4"/>
  <c r="AB499" i="4"/>
  <c r="AP499" i="4"/>
  <c r="AQ499" i="4"/>
  <c r="AR499" i="4"/>
  <c r="BA499" i="4"/>
  <c r="AB500" i="4"/>
  <c r="AP500" i="4"/>
  <c r="AQ500" i="4"/>
  <c r="AR500" i="4"/>
  <c r="BA500" i="4"/>
  <c r="AB501" i="4"/>
  <c r="AP501" i="4"/>
  <c r="AQ501" i="4"/>
  <c r="AR501" i="4"/>
  <c r="BA501" i="4"/>
  <c r="AB502" i="4"/>
  <c r="AP502" i="4"/>
  <c r="AQ502" i="4"/>
  <c r="AR502" i="4"/>
  <c r="BA502" i="4"/>
  <c r="AB503" i="4"/>
  <c r="AP503" i="4"/>
  <c r="AQ503" i="4"/>
  <c r="AR503" i="4"/>
  <c r="BA503" i="4"/>
  <c r="AB504" i="4"/>
  <c r="AP504" i="4"/>
  <c r="AQ504" i="4"/>
  <c r="AR504" i="4"/>
  <c r="BA504" i="4"/>
  <c r="AP505" i="4"/>
  <c r="AQ505" i="4"/>
  <c r="AR505" i="4"/>
  <c r="AB506" i="4"/>
  <c r="AQ506" i="4"/>
  <c r="AR506" i="4"/>
  <c r="BA506" i="4"/>
  <c r="AB509" i="4"/>
  <c r="AQ509" i="4"/>
  <c r="AR509" i="4"/>
  <c r="BA509" i="4"/>
  <c r="AQ510" i="4"/>
  <c r="AR510" i="4"/>
  <c r="AB511" i="4"/>
  <c r="AQ511" i="4"/>
  <c r="AR511" i="4"/>
  <c r="AB512" i="4"/>
  <c r="AP512" i="4"/>
  <c r="AQ512" i="4"/>
  <c r="AR512" i="4"/>
  <c r="AO533" i="4"/>
  <c r="AP533" i="4"/>
  <c r="AQ533" i="4"/>
  <c r="AR533" i="4"/>
  <c r="BA533" i="4"/>
  <c r="AP552" i="4"/>
  <c r="AP551" i="4"/>
  <c r="AP296" i="4"/>
  <c r="AP258" i="4"/>
  <c r="AP259" i="4"/>
  <c r="AP260" i="4"/>
  <c r="AP257" i="4"/>
  <c r="AP680" i="4"/>
  <c r="AP681" i="4"/>
  <c r="AP682" i="4"/>
  <c r="AP683" i="4"/>
  <c r="AP684" i="4"/>
  <c r="AP685" i="4"/>
  <c r="AP686" i="4"/>
  <c r="AP687" i="4"/>
  <c r="AP679" i="4"/>
  <c r="AP86" i="4"/>
  <c r="AQ86" i="4"/>
  <c r="AR86" i="4"/>
  <c r="AP477" i="4"/>
  <c r="AB475" i="4"/>
  <c r="AB476" i="4"/>
  <c r="AO53" i="4"/>
  <c r="AO54" i="4"/>
  <c r="AO55" i="4"/>
  <c r="AO56" i="4"/>
  <c r="AO57" i="4"/>
  <c r="AO58" i="4"/>
  <c r="AO59" i="4"/>
  <c r="AO45" i="4"/>
  <c r="AO46" i="4"/>
  <c r="AO47" i="4"/>
  <c r="AO48" i="4"/>
  <c r="AO49" i="4"/>
  <c r="AO50" i="4"/>
  <c r="AO51" i="4"/>
  <c r="AO52" i="4"/>
  <c r="AO60" i="4"/>
  <c r="AP53" i="4"/>
  <c r="AP54" i="4"/>
  <c r="AP55" i="4"/>
  <c r="AP56" i="4"/>
  <c r="AP57" i="4"/>
  <c r="AP58" i="4"/>
  <c r="AP59" i="4"/>
  <c r="AP45" i="4"/>
  <c r="AP46" i="4"/>
  <c r="AP47" i="4"/>
  <c r="AP48" i="4"/>
  <c r="AP49" i="4"/>
  <c r="AP50" i="4"/>
  <c r="AP51" i="4"/>
  <c r="AP52" i="4"/>
  <c r="AP60" i="4"/>
  <c r="AQ57" i="4"/>
  <c r="AR57" i="4"/>
  <c r="AB57" i="4"/>
  <c r="V488" i="4"/>
  <c r="W488" i="4"/>
  <c r="X488" i="4"/>
  <c r="Y488" i="4"/>
  <c r="Z488" i="4"/>
  <c r="AA488" i="4"/>
  <c r="AB488" i="4"/>
  <c r="M488" i="4"/>
  <c r="V487" i="4"/>
  <c r="W487" i="4"/>
  <c r="X487" i="4"/>
  <c r="Y487" i="4"/>
  <c r="Z487" i="4"/>
  <c r="AA487" i="4"/>
  <c r="AB487" i="4"/>
  <c r="M487" i="4"/>
  <c r="V486" i="4"/>
  <c r="W486" i="4"/>
  <c r="X486" i="4"/>
  <c r="Y486" i="4"/>
  <c r="Z486" i="4"/>
  <c r="AA486" i="4"/>
  <c r="AB486" i="4"/>
  <c r="M486" i="4"/>
  <c r="AO479" i="4"/>
  <c r="AO480" i="4"/>
  <c r="AO481" i="4"/>
  <c r="AO482" i="4"/>
  <c r="AO483" i="4"/>
  <c r="AO484" i="4"/>
  <c r="AO485" i="4"/>
  <c r="C396" i="4"/>
  <c r="M396" i="4"/>
  <c r="AB396" i="4"/>
  <c r="AO396" i="4"/>
  <c r="AP396" i="4"/>
  <c r="AQ396" i="4"/>
  <c r="AR396" i="4"/>
  <c r="BA396" i="4"/>
  <c r="C397" i="4"/>
  <c r="M397" i="4"/>
  <c r="AB397" i="4"/>
  <c r="AO397" i="4"/>
  <c r="AP397" i="4"/>
  <c r="AQ397" i="4"/>
  <c r="AR397" i="4"/>
  <c r="BA397" i="4"/>
  <c r="C398" i="4"/>
  <c r="M398" i="4"/>
  <c r="AB398" i="4"/>
  <c r="AO398" i="4"/>
  <c r="AP398" i="4"/>
  <c r="AQ398" i="4"/>
  <c r="AR398" i="4"/>
  <c r="BA398" i="4"/>
  <c r="C399" i="4"/>
  <c r="M399" i="4"/>
  <c r="AB399" i="4"/>
  <c r="AO399" i="4"/>
  <c r="AP399" i="4"/>
  <c r="AQ399" i="4"/>
  <c r="AR399" i="4"/>
  <c r="BA399" i="4"/>
  <c r="C400" i="4"/>
  <c r="M400" i="4"/>
  <c r="AB400" i="4"/>
  <c r="AO400" i="4"/>
  <c r="AP400" i="4"/>
  <c r="AQ400" i="4"/>
  <c r="AR400" i="4"/>
  <c r="BA400" i="4"/>
  <c r="C401" i="4"/>
  <c r="M401" i="4"/>
  <c r="AB401" i="4"/>
  <c r="AO401" i="4"/>
  <c r="AP401" i="4"/>
  <c r="AQ401" i="4"/>
  <c r="AR401" i="4"/>
  <c r="BA401" i="4"/>
  <c r="AO402" i="4"/>
  <c r="AP402" i="4"/>
  <c r="AQ402" i="4"/>
  <c r="AR402" i="4"/>
  <c r="BA402" i="4"/>
  <c r="C403" i="4"/>
  <c r="M403" i="4"/>
  <c r="AB403" i="4"/>
  <c r="AO403" i="4"/>
  <c r="AP403" i="4"/>
  <c r="AQ403" i="4"/>
  <c r="AR403" i="4"/>
  <c r="BA403" i="4"/>
  <c r="C404" i="4"/>
  <c r="M404" i="4"/>
  <c r="AB404" i="4"/>
  <c r="AO404" i="4"/>
  <c r="AP404" i="4"/>
  <c r="AQ404" i="4"/>
  <c r="AR404" i="4"/>
  <c r="BA404" i="4"/>
  <c r="C405" i="4"/>
  <c r="AB405" i="4"/>
  <c r="AO405" i="4"/>
  <c r="AP405" i="4"/>
  <c r="AQ405" i="4"/>
  <c r="AR405" i="4"/>
  <c r="BA405" i="4"/>
  <c r="AO406" i="4"/>
  <c r="AP406" i="4"/>
  <c r="AQ406" i="4"/>
  <c r="AR406" i="4"/>
  <c r="BA406" i="4"/>
  <c r="AO407" i="4"/>
  <c r="AP407" i="4"/>
  <c r="AQ407" i="4"/>
  <c r="AR407" i="4"/>
  <c r="BA407" i="4"/>
  <c r="AB408" i="4"/>
  <c r="AO408" i="4"/>
  <c r="AP408" i="4"/>
  <c r="AQ408" i="4"/>
  <c r="AR408" i="4"/>
  <c r="BA408" i="4"/>
  <c r="AO409" i="4"/>
  <c r="AP409" i="4"/>
  <c r="AQ409" i="4"/>
  <c r="AR409" i="4"/>
  <c r="BA409" i="4"/>
  <c r="AO410" i="4"/>
  <c r="AP410" i="4"/>
  <c r="AQ410" i="4"/>
  <c r="AR410" i="4"/>
  <c r="BA410" i="4"/>
  <c r="AB411" i="4"/>
  <c r="AO411" i="4"/>
  <c r="AP411" i="4"/>
  <c r="AQ411" i="4"/>
  <c r="AR411" i="4"/>
  <c r="BA411" i="4"/>
  <c r="AB412" i="4"/>
  <c r="AO412" i="4"/>
  <c r="AP412" i="4"/>
  <c r="AQ412" i="4"/>
  <c r="AR412" i="4"/>
  <c r="BA412" i="4"/>
  <c r="AB413" i="4"/>
  <c r="AO413" i="4"/>
  <c r="AP413" i="4"/>
  <c r="AQ413" i="4"/>
  <c r="AR413" i="4"/>
  <c r="BA413" i="4"/>
  <c r="AO414" i="4"/>
  <c r="AP414" i="4"/>
  <c r="AQ414" i="4"/>
  <c r="AR414" i="4"/>
  <c r="BA414" i="4"/>
  <c r="AB415" i="4"/>
  <c r="AO415" i="4"/>
  <c r="AP415" i="4"/>
  <c r="AQ415" i="4"/>
  <c r="AR415" i="4"/>
  <c r="BA415" i="4"/>
  <c r="AB416" i="4"/>
  <c r="AO416" i="4"/>
  <c r="AP416" i="4"/>
  <c r="AQ416" i="4"/>
  <c r="AR416" i="4"/>
  <c r="BA416" i="4"/>
  <c r="AB417" i="4"/>
  <c r="AO417" i="4"/>
  <c r="AP417" i="4"/>
  <c r="AQ417" i="4"/>
  <c r="AR417" i="4"/>
  <c r="BA417" i="4"/>
  <c r="AB418" i="4"/>
  <c r="AO418" i="4"/>
  <c r="AP418" i="4"/>
  <c r="AQ418" i="4"/>
  <c r="AR418" i="4"/>
  <c r="BA418" i="4"/>
  <c r="AB419" i="4"/>
  <c r="AO419" i="4"/>
  <c r="AP419" i="4"/>
  <c r="AQ419" i="4"/>
  <c r="AR419" i="4"/>
  <c r="BA419" i="4"/>
  <c r="AB420" i="4"/>
  <c r="AO420" i="4"/>
  <c r="AP420" i="4"/>
  <c r="AQ420" i="4"/>
  <c r="AR420" i="4"/>
  <c r="BA420" i="4"/>
  <c r="AB421" i="4"/>
  <c r="AO421" i="4"/>
  <c r="AP421" i="4"/>
  <c r="AQ421" i="4"/>
  <c r="AR421" i="4"/>
  <c r="BA421" i="4"/>
  <c r="AB422" i="4"/>
  <c r="AO422" i="4"/>
  <c r="AP422" i="4"/>
  <c r="AQ422" i="4"/>
  <c r="AR422" i="4"/>
  <c r="BA422" i="4"/>
  <c r="AB423" i="4"/>
  <c r="AO423" i="4"/>
  <c r="AP423" i="4"/>
  <c r="AQ423" i="4"/>
  <c r="AR423" i="4"/>
  <c r="BA423" i="4"/>
  <c r="AB424" i="4"/>
  <c r="AO424" i="4"/>
  <c r="AP424" i="4"/>
  <c r="AQ424" i="4"/>
  <c r="AR424" i="4"/>
  <c r="BA424" i="4"/>
  <c r="AB425" i="4"/>
  <c r="AO425" i="4"/>
  <c r="AP425" i="4"/>
  <c r="AQ425" i="4"/>
  <c r="AR425" i="4"/>
  <c r="BA425" i="4"/>
  <c r="AB426" i="4"/>
  <c r="AO426" i="4"/>
  <c r="AP426" i="4"/>
  <c r="AQ426" i="4"/>
  <c r="AR426" i="4"/>
  <c r="BA426" i="4"/>
  <c r="AB427" i="4"/>
  <c r="AO427" i="4"/>
  <c r="AP427" i="4"/>
  <c r="AQ427" i="4"/>
  <c r="AR427" i="4"/>
  <c r="BA427" i="4"/>
  <c r="AB428" i="4"/>
  <c r="AO428" i="4"/>
  <c r="AP428" i="4"/>
  <c r="AQ428" i="4"/>
  <c r="AR428" i="4"/>
  <c r="BA428" i="4"/>
  <c r="AB429" i="4"/>
  <c r="AO429" i="4"/>
  <c r="AP429" i="4"/>
  <c r="AQ429" i="4"/>
  <c r="AR429" i="4"/>
  <c r="BA429" i="4"/>
  <c r="AB430" i="4"/>
  <c r="AO430" i="4"/>
  <c r="AP430" i="4"/>
  <c r="AQ430" i="4"/>
  <c r="AR430" i="4"/>
  <c r="BA430" i="4"/>
  <c r="AB431" i="4"/>
  <c r="AO431" i="4"/>
  <c r="AP431" i="4"/>
  <c r="AQ431" i="4"/>
  <c r="AR431" i="4"/>
  <c r="BA431" i="4"/>
  <c r="AB432" i="4"/>
  <c r="AO432" i="4"/>
  <c r="AP432" i="4"/>
  <c r="AQ432" i="4"/>
  <c r="AR432" i="4"/>
  <c r="BA432" i="4"/>
  <c r="AB433" i="4"/>
  <c r="AO433" i="4"/>
  <c r="AP433" i="4"/>
  <c r="AQ433" i="4"/>
  <c r="AR433" i="4"/>
  <c r="BA433" i="4"/>
  <c r="AB434" i="4"/>
  <c r="AO434" i="4"/>
  <c r="AP434" i="4"/>
  <c r="AQ434" i="4"/>
  <c r="AR434" i="4"/>
  <c r="BA434" i="4"/>
  <c r="AB435" i="4"/>
  <c r="AP435" i="4"/>
  <c r="AQ435" i="4"/>
  <c r="AR435" i="4"/>
  <c r="BA435" i="4"/>
  <c r="AB436" i="4"/>
  <c r="AP436" i="4"/>
  <c r="AQ436" i="4"/>
  <c r="AR436" i="4"/>
  <c r="BA436" i="4"/>
  <c r="AB437" i="4"/>
  <c r="AO437" i="4"/>
  <c r="AP437" i="4"/>
  <c r="AQ437" i="4"/>
  <c r="AR437" i="4"/>
  <c r="BA437" i="4"/>
  <c r="AB438" i="4"/>
  <c r="AO438" i="4"/>
  <c r="AP438" i="4"/>
  <c r="AQ438" i="4"/>
  <c r="AR438" i="4"/>
  <c r="BA438" i="4"/>
  <c r="AO439" i="4"/>
  <c r="AP439" i="4"/>
  <c r="AQ439" i="4"/>
  <c r="AR439" i="4"/>
  <c r="BA439" i="4"/>
  <c r="AO440" i="4"/>
  <c r="AP440" i="4"/>
  <c r="AQ440" i="4"/>
  <c r="AR440" i="4"/>
  <c r="BA440" i="4"/>
  <c r="M441" i="4"/>
  <c r="AB441" i="4"/>
  <c r="AO441" i="4"/>
  <c r="AP441" i="4"/>
  <c r="AQ441" i="4"/>
  <c r="AR441" i="4"/>
  <c r="BA441" i="4"/>
  <c r="M442" i="4"/>
  <c r="AB442" i="4"/>
  <c r="AO442" i="4"/>
  <c r="AP442" i="4"/>
  <c r="AQ442" i="4"/>
  <c r="AR442" i="4"/>
  <c r="BA442" i="4"/>
  <c r="M443" i="4"/>
  <c r="AB443" i="4"/>
  <c r="AO443" i="4"/>
  <c r="AP443" i="4"/>
  <c r="AQ443" i="4"/>
  <c r="AR443" i="4"/>
  <c r="BA443" i="4"/>
  <c r="M444" i="4"/>
  <c r="AB444" i="4"/>
  <c r="AO444" i="4"/>
  <c r="AP444" i="4"/>
  <c r="AQ444" i="4"/>
  <c r="AR444" i="4"/>
  <c r="BA444" i="4"/>
  <c r="M445" i="4"/>
  <c r="AB445" i="4"/>
  <c r="AO445" i="4"/>
  <c r="AP445" i="4"/>
  <c r="AQ445" i="4"/>
  <c r="AR445" i="4"/>
  <c r="BA445" i="4"/>
  <c r="AO446" i="4"/>
  <c r="AP446" i="4"/>
  <c r="AQ446" i="4"/>
  <c r="AR446" i="4"/>
  <c r="BA446" i="4"/>
  <c r="AB447" i="4"/>
  <c r="AO447" i="4"/>
  <c r="AP447" i="4"/>
  <c r="AQ447" i="4"/>
  <c r="AR447" i="4"/>
  <c r="BA447" i="4"/>
  <c r="AO448" i="4"/>
  <c r="AP448" i="4"/>
  <c r="AQ448" i="4"/>
  <c r="AR448" i="4"/>
  <c r="BA448" i="4"/>
  <c r="AB449" i="4"/>
  <c r="AO449" i="4"/>
  <c r="AP449" i="4"/>
  <c r="AQ449" i="4"/>
  <c r="AR449" i="4"/>
  <c r="BA449" i="4"/>
  <c r="AB450" i="4"/>
  <c r="AO450" i="4"/>
  <c r="AP450" i="4"/>
  <c r="AQ450" i="4"/>
  <c r="AR450" i="4"/>
  <c r="BA450" i="4"/>
  <c r="AB451" i="4"/>
  <c r="AO451" i="4"/>
  <c r="AP451" i="4"/>
  <c r="AQ451" i="4"/>
  <c r="AR451" i="4"/>
  <c r="BA451" i="4"/>
  <c r="AB452" i="4"/>
  <c r="AO452" i="4"/>
  <c r="AP452" i="4"/>
  <c r="AQ452" i="4"/>
  <c r="AR452" i="4"/>
  <c r="BA452" i="4"/>
  <c r="AB453" i="4"/>
  <c r="AO453" i="4"/>
  <c r="AP453" i="4"/>
  <c r="AQ453" i="4"/>
  <c r="AR453" i="4"/>
  <c r="BA453" i="4"/>
  <c r="AB454" i="4"/>
  <c r="AO454" i="4"/>
  <c r="AP454" i="4"/>
  <c r="AQ454" i="4"/>
  <c r="AR454" i="4"/>
  <c r="BA454" i="4"/>
  <c r="AO455" i="4"/>
  <c r="AP455" i="4"/>
  <c r="AQ455" i="4"/>
  <c r="AR455" i="4"/>
  <c r="BA455" i="4"/>
  <c r="C456" i="4"/>
  <c r="AB456" i="4"/>
  <c r="AO456" i="4"/>
  <c r="AP456" i="4"/>
  <c r="AQ456" i="4"/>
  <c r="AR456" i="4"/>
  <c r="BA456" i="4"/>
  <c r="AO457" i="4"/>
  <c r="AP457" i="4"/>
  <c r="AQ457" i="4"/>
  <c r="AR457" i="4"/>
  <c r="BA457" i="4"/>
  <c r="M458" i="4"/>
  <c r="AB458" i="4"/>
  <c r="AO458" i="4"/>
  <c r="AP458" i="4"/>
  <c r="AQ458" i="4"/>
  <c r="AR458" i="4"/>
  <c r="BA458" i="4"/>
  <c r="M459" i="4"/>
  <c r="V459" i="4"/>
  <c r="W459" i="4"/>
  <c r="X459" i="4"/>
  <c r="Y459" i="4"/>
  <c r="Z459" i="4"/>
  <c r="AA459" i="4"/>
  <c r="AB459" i="4"/>
  <c r="AO459" i="4"/>
  <c r="AP459" i="4"/>
  <c r="AQ459" i="4"/>
  <c r="AR459" i="4"/>
  <c r="BA459" i="4"/>
  <c r="M460" i="4"/>
  <c r="AB460" i="4"/>
  <c r="AO460" i="4"/>
  <c r="AP460" i="4"/>
  <c r="AQ460" i="4"/>
  <c r="AR460" i="4"/>
  <c r="BA460" i="4"/>
  <c r="M461" i="4"/>
  <c r="AB461" i="4"/>
  <c r="AO461" i="4"/>
  <c r="AP461" i="4"/>
  <c r="AQ461" i="4"/>
  <c r="AR461" i="4"/>
  <c r="BA461" i="4"/>
  <c r="M462" i="4"/>
  <c r="AB462" i="4"/>
  <c r="AO462" i="4"/>
  <c r="AP462" i="4"/>
  <c r="AQ462" i="4"/>
  <c r="AR462" i="4"/>
  <c r="BA462" i="4"/>
  <c r="L463" i="4"/>
  <c r="M463" i="4"/>
  <c r="AB463" i="4"/>
  <c r="AO463" i="4"/>
  <c r="AP463" i="4"/>
  <c r="AQ463" i="4"/>
  <c r="AR463" i="4"/>
  <c r="BA463" i="4"/>
  <c r="M464" i="4"/>
  <c r="AB464" i="4"/>
  <c r="AO464" i="4"/>
  <c r="AP464" i="4"/>
  <c r="AQ464" i="4"/>
  <c r="AR464" i="4"/>
  <c r="BA464" i="4"/>
  <c r="AB465" i="4"/>
  <c r="AO465" i="4"/>
  <c r="AP465" i="4"/>
  <c r="AQ465" i="4"/>
  <c r="AR465" i="4"/>
  <c r="BA465" i="4"/>
  <c r="AB466" i="4"/>
  <c r="AO466" i="4"/>
  <c r="AP466" i="4"/>
  <c r="AQ466" i="4"/>
  <c r="AR466" i="4"/>
  <c r="BA466" i="4"/>
  <c r="AB467" i="4"/>
  <c r="AO467" i="4"/>
  <c r="AP467" i="4"/>
  <c r="AQ467" i="4"/>
  <c r="AR467" i="4"/>
  <c r="BA467" i="4"/>
  <c r="AB468" i="4"/>
  <c r="AO468" i="4"/>
  <c r="AP468" i="4"/>
  <c r="AQ468" i="4"/>
  <c r="AR468" i="4"/>
  <c r="BA468" i="4"/>
  <c r="AB469" i="4"/>
  <c r="AO469" i="4"/>
  <c r="AP469" i="4"/>
  <c r="AQ469" i="4"/>
  <c r="AR469" i="4"/>
  <c r="BA469" i="4"/>
  <c r="AB470" i="4"/>
  <c r="AO470" i="4"/>
  <c r="AP470" i="4"/>
  <c r="AQ470" i="4"/>
  <c r="AR470" i="4"/>
  <c r="BA470" i="4"/>
  <c r="AB471" i="4"/>
  <c r="AO471" i="4"/>
  <c r="AP471" i="4"/>
  <c r="AQ471" i="4"/>
  <c r="AR471" i="4"/>
  <c r="BA471" i="4"/>
  <c r="L472" i="4"/>
  <c r="M472" i="4"/>
  <c r="AB472" i="4"/>
  <c r="AO472" i="4"/>
  <c r="AP472" i="4"/>
  <c r="AQ472" i="4"/>
  <c r="AR472" i="4"/>
  <c r="BA472" i="4"/>
  <c r="AB473" i="4"/>
  <c r="AO473" i="4"/>
  <c r="AP473" i="4"/>
  <c r="AQ473" i="4"/>
  <c r="AR473" i="4"/>
  <c r="BA473" i="4"/>
  <c r="AB474" i="4"/>
  <c r="AO474" i="4"/>
  <c r="AP474" i="4"/>
  <c r="AQ474" i="4"/>
  <c r="AR474" i="4"/>
  <c r="BA474" i="4"/>
  <c r="M475" i="4"/>
  <c r="AO475" i="4"/>
  <c r="AP475" i="4"/>
  <c r="AQ475" i="4"/>
  <c r="AR475" i="4"/>
  <c r="BA475" i="4"/>
  <c r="M476" i="4"/>
  <c r="AO476" i="4"/>
  <c r="AP476" i="4"/>
  <c r="AQ476" i="4"/>
  <c r="AR476" i="4"/>
  <c r="BA476" i="4"/>
  <c r="M477" i="4"/>
  <c r="AB477" i="4"/>
  <c r="AO477" i="4"/>
  <c r="AQ477" i="4"/>
  <c r="AR477" i="4"/>
  <c r="BA477" i="4"/>
  <c r="AO478" i="4"/>
  <c r="AP478" i="4"/>
  <c r="AQ478" i="4"/>
  <c r="AR478" i="4"/>
  <c r="BA478" i="4"/>
  <c r="M479" i="4"/>
  <c r="AB479" i="4"/>
  <c r="AP479" i="4"/>
  <c r="AQ479" i="4"/>
  <c r="AR479" i="4"/>
  <c r="BA479" i="4"/>
  <c r="M480" i="4"/>
  <c r="AB480" i="4"/>
  <c r="AP480" i="4"/>
  <c r="AQ480" i="4"/>
  <c r="AR480" i="4"/>
  <c r="BA480" i="4"/>
  <c r="M481" i="4"/>
  <c r="AB481" i="4"/>
  <c r="AP481" i="4"/>
  <c r="AQ481" i="4"/>
  <c r="AR481" i="4"/>
  <c r="BA481" i="4"/>
  <c r="M482" i="4"/>
  <c r="AB482" i="4"/>
  <c r="AP482" i="4"/>
  <c r="AQ482" i="4"/>
  <c r="AR482" i="4"/>
  <c r="BA482" i="4"/>
  <c r="M483" i="4"/>
  <c r="AB483" i="4"/>
  <c r="AP483" i="4"/>
  <c r="AQ483" i="4"/>
  <c r="AR483" i="4"/>
  <c r="BA483" i="4"/>
  <c r="M484" i="4"/>
  <c r="AB484" i="4"/>
  <c r="AP484" i="4"/>
  <c r="AQ484" i="4"/>
  <c r="AR484" i="4"/>
  <c r="BA484" i="4"/>
  <c r="AP485" i="4"/>
  <c r="AQ485" i="4"/>
  <c r="AR485" i="4"/>
  <c r="BA485" i="4"/>
  <c r="AO486" i="4"/>
  <c r="AP486" i="4"/>
  <c r="AQ486" i="4"/>
  <c r="AR486" i="4"/>
  <c r="BA486" i="4"/>
  <c r="AO487" i="4"/>
  <c r="AP487" i="4"/>
  <c r="AQ487" i="4"/>
  <c r="AR487" i="4"/>
  <c r="BA487" i="4"/>
  <c r="AO488" i="4"/>
  <c r="AP488" i="4"/>
  <c r="AQ488" i="4"/>
  <c r="AR488" i="4"/>
  <c r="BA488" i="4"/>
  <c r="AO489" i="4"/>
  <c r="AQ489" i="4"/>
  <c r="AR489" i="4"/>
  <c r="BA489" i="4"/>
  <c r="AO490" i="4"/>
  <c r="AP490" i="4"/>
  <c r="AQ490" i="4"/>
  <c r="AR490" i="4"/>
  <c r="BA490" i="4"/>
  <c r="AO534" i="4"/>
  <c r="AP534" i="4"/>
  <c r="AQ534" i="4"/>
  <c r="AR534" i="4"/>
  <c r="BA534" i="4"/>
  <c r="AP630" i="4"/>
  <c r="AQ630" i="4"/>
  <c r="AP380" i="4"/>
  <c r="AP381" i="4"/>
  <c r="AP382" i="4"/>
  <c r="AP383" i="4"/>
  <c r="AP384" i="4"/>
  <c r="AQ384" i="4"/>
  <c r="AO380" i="4"/>
  <c r="AO381" i="4"/>
  <c r="AO382" i="4"/>
  <c r="AO383" i="4"/>
  <c r="AO384" i="4"/>
  <c r="AP297" i="4"/>
  <c r="AP298" i="4"/>
  <c r="AP299" i="4"/>
  <c r="AP300" i="4"/>
  <c r="AP301" i="4"/>
  <c r="AP302" i="4"/>
  <c r="AP303" i="4"/>
  <c r="AP304" i="4"/>
  <c r="AP305" i="4"/>
  <c r="AP306" i="4"/>
  <c r="AP307" i="4"/>
  <c r="AP308" i="4"/>
  <c r="AP309" i="4"/>
  <c r="AP310" i="4"/>
  <c r="AP311" i="4"/>
  <c r="AP312" i="4"/>
  <c r="AP313" i="4"/>
  <c r="AP314" i="4"/>
  <c r="AP315" i="4"/>
  <c r="AP316" i="4"/>
  <c r="AP317" i="4"/>
  <c r="AP318" i="4"/>
  <c r="AP319" i="4"/>
  <c r="AP320" i="4"/>
  <c r="AP321" i="4"/>
  <c r="AP322" i="4"/>
  <c r="AP323" i="4"/>
  <c r="AP324" i="4"/>
  <c r="AP325" i="4"/>
  <c r="AP326" i="4"/>
  <c r="AP327" i="4"/>
  <c r="AP328" i="4"/>
  <c r="AP329" i="4"/>
  <c r="AP330" i="4"/>
  <c r="AP331" i="4"/>
  <c r="AP332" i="4"/>
  <c r="AP333" i="4"/>
  <c r="AP334" i="4"/>
  <c r="AP335" i="4"/>
  <c r="AP336" i="4"/>
  <c r="AP337" i="4"/>
  <c r="AP338" i="4"/>
  <c r="AP339" i="4"/>
  <c r="AP340" i="4"/>
  <c r="AP341" i="4"/>
  <c r="AP342" i="4"/>
  <c r="AP343" i="4"/>
  <c r="AP344" i="4"/>
  <c r="AP345" i="4"/>
  <c r="AP346" i="4"/>
  <c r="AP347" i="4"/>
  <c r="AP348" i="4"/>
  <c r="AP349" i="4"/>
  <c r="AP350" i="4"/>
  <c r="AP351" i="4"/>
  <c r="AP352" i="4"/>
  <c r="AP353" i="4"/>
  <c r="AP354" i="4"/>
  <c r="AP355" i="4"/>
  <c r="AP356" i="4"/>
  <c r="AP357" i="4"/>
  <c r="AQ357" i="4"/>
  <c r="AR357" i="4"/>
  <c r="AP358" i="4"/>
  <c r="AP359" i="4"/>
  <c r="AP360" i="4"/>
  <c r="AP361" i="4"/>
  <c r="AP362" i="4"/>
  <c r="AP363" i="4"/>
  <c r="AP364" i="4"/>
  <c r="AP365" i="4"/>
  <c r="AP366" i="4"/>
  <c r="AP367" i="4"/>
  <c r="AP368" i="4"/>
  <c r="AP369" i="4"/>
  <c r="AP370" i="4"/>
  <c r="AP371" i="4"/>
  <c r="AP372" i="4"/>
  <c r="AP373" i="4"/>
  <c r="AP374" i="4"/>
  <c r="AP375" i="4"/>
  <c r="AP376" i="4"/>
  <c r="AP377" i="4"/>
  <c r="AP378" i="4"/>
  <c r="AB627" i="4"/>
  <c r="AB626" i="4"/>
  <c r="AB625" i="4"/>
  <c r="AB624" i="4"/>
  <c r="AB623" i="4"/>
  <c r="AB622" i="4"/>
  <c r="AB621" i="4"/>
  <c r="AB620" i="4"/>
  <c r="AB619" i="4"/>
  <c r="AB618" i="4"/>
  <c r="AB617" i="4"/>
  <c r="AB616" i="4"/>
  <c r="AB615" i="4"/>
  <c r="AB614" i="4"/>
  <c r="AB612" i="4"/>
  <c r="AB611" i="4"/>
  <c r="AB610" i="4"/>
  <c r="AB609" i="4"/>
  <c r="AB607" i="4"/>
  <c r="AB606" i="4"/>
  <c r="AB605" i="4"/>
  <c r="AB604" i="4"/>
  <c r="AB603" i="4"/>
  <c r="AB602" i="4"/>
  <c r="AB601" i="4"/>
  <c r="AB600" i="4"/>
  <c r="AB599" i="4"/>
  <c r="AB598" i="4"/>
  <c r="AB597" i="4"/>
  <c r="AB596" i="4"/>
  <c r="AB595" i="4"/>
  <c r="AB594" i="4"/>
  <c r="AB593" i="4"/>
  <c r="AB592" i="4"/>
  <c r="AB591" i="4"/>
  <c r="AB590" i="4"/>
  <c r="AB589" i="4"/>
  <c r="AB586" i="4"/>
  <c r="AB585" i="4"/>
  <c r="AB584" i="4"/>
  <c r="AB571" i="4"/>
  <c r="AB570" i="4"/>
  <c r="AB567" i="4"/>
  <c r="AB566" i="4"/>
  <c r="AB565" i="4"/>
  <c r="AB564" i="4"/>
  <c r="AB562" i="4"/>
  <c r="AB561" i="4"/>
  <c r="AB560" i="4"/>
  <c r="AB559" i="4"/>
  <c r="AB558" i="4"/>
  <c r="AB557" i="4"/>
  <c r="AB556" i="4"/>
  <c r="AB555" i="4"/>
  <c r="AB553" i="4"/>
  <c r="AB552" i="4"/>
  <c r="AB551" i="4"/>
  <c r="AB550" i="4"/>
  <c r="AB549" i="4"/>
  <c r="AB548" i="4"/>
  <c r="AB547" i="4"/>
  <c r="AB546" i="4"/>
  <c r="AB545" i="4"/>
  <c r="AB544" i="4"/>
  <c r="AB687" i="4"/>
  <c r="AB686" i="4"/>
  <c r="AB685" i="4"/>
  <c r="AB684" i="4"/>
  <c r="AB683" i="4"/>
  <c r="AB682" i="4"/>
  <c r="AB681" i="4"/>
  <c r="AB680" i="4"/>
  <c r="AB679" i="4"/>
  <c r="AB677" i="4"/>
  <c r="AB676" i="4"/>
  <c r="AB675" i="4"/>
  <c r="AB674" i="4"/>
  <c r="AB673" i="4"/>
  <c r="AB672" i="4"/>
  <c r="AB671" i="4"/>
  <c r="AB669" i="4"/>
  <c r="AB668" i="4"/>
  <c r="AB667" i="4"/>
  <c r="AB666" i="4"/>
  <c r="AB665" i="4"/>
  <c r="AB664" i="4"/>
  <c r="AB663" i="4"/>
  <c r="AB662" i="4"/>
  <c r="AB661" i="4"/>
  <c r="AB660" i="4"/>
  <c r="AB659" i="4"/>
  <c r="AB658" i="4"/>
  <c r="AB657" i="4"/>
  <c r="AB656" i="4"/>
  <c r="AB655" i="4"/>
  <c r="AB654" i="4"/>
  <c r="AB653" i="4"/>
  <c r="AB652" i="4"/>
  <c r="AB651" i="4"/>
  <c r="AP677" i="4"/>
  <c r="AQ677" i="4"/>
  <c r="AP676" i="4"/>
  <c r="AQ676" i="4"/>
  <c r="AP675" i="4"/>
  <c r="AQ675" i="4"/>
  <c r="AP674" i="4"/>
  <c r="AQ674" i="4"/>
  <c r="AP673" i="4"/>
  <c r="AQ673" i="4"/>
  <c r="AP672" i="4"/>
  <c r="AQ672" i="4"/>
  <c r="AP671" i="4"/>
  <c r="AQ671" i="4"/>
  <c r="AP669" i="4"/>
  <c r="AQ669" i="4"/>
  <c r="AP668" i="4"/>
  <c r="AQ668" i="4"/>
  <c r="AP667" i="4"/>
  <c r="AQ667" i="4"/>
  <c r="AP666" i="4"/>
  <c r="AQ666" i="4"/>
  <c r="AP665" i="4"/>
  <c r="AQ665" i="4"/>
  <c r="AP664" i="4"/>
  <c r="AQ664" i="4"/>
  <c r="AP663" i="4"/>
  <c r="AQ663" i="4"/>
  <c r="AP662" i="4"/>
  <c r="AQ662" i="4"/>
  <c r="AP661" i="4"/>
  <c r="AQ661" i="4"/>
  <c r="AP660" i="4"/>
  <c r="AQ660" i="4"/>
  <c r="AP659" i="4"/>
  <c r="AQ659" i="4"/>
  <c r="AP658" i="4"/>
  <c r="AQ658" i="4"/>
  <c r="AP657" i="4"/>
  <c r="AQ657" i="4"/>
  <c r="AP656" i="4"/>
  <c r="AQ656" i="4"/>
  <c r="AP655" i="4"/>
  <c r="AQ655" i="4"/>
  <c r="AP654" i="4"/>
  <c r="AQ654" i="4"/>
  <c r="AP653" i="4"/>
  <c r="AQ653" i="4"/>
  <c r="AP652" i="4"/>
  <c r="AQ652" i="4"/>
  <c r="AP651" i="4"/>
  <c r="AQ651" i="4"/>
  <c r="AP649" i="4"/>
  <c r="AQ649" i="4"/>
  <c r="AP648" i="4"/>
  <c r="AQ648" i="4"/>
  <c r="AP647" i="4"/>
  <c r="AQ647" i="4"/>
  <c r="AP646" i="4"/>
  <c r="AQ646" i="4"/>
  <c r="AP645" i="4"/>
  <c r="AQ645" i="4"/>
  <c r="AP644" i="4"/>
  <c r="AQ644" i="4"/>
  <c r="AP643" i="4"/>
  <c r="AQ643" i="4"/>
  <c r="AP640" i="4"/>
  <c r="AQ640" i="4"/>
  <c r="AP639" i="4"/>
  <c r="AQ639" i="4"/>
  <c r="AP638" i="4"/>
  <c r="AQ638" i="4"/>
  <c r="AP637" i="4"/>
  <c r="AQ637" i="4"/>
  <c r="AP636" i="4"/>
  <c r="AQ636" i="4"/>
  <c r="AP634" i="4"/>
  <c r="AQ634" i="4"/>
  <c r="AP633" i="4"/>
  <c r="AQ633" i="4"/>
  <c r="AP632" i="4"/>
  <c r="AQ632" i="4"/>
  <c r="AP631" i="4"/>
  <c r="AQ631" i="4"/>
  <c r="AP627" i="4"/>
  <c r="AQ627" i="4"/>
  <c r="AP626" i="4"/>
  <c r="AQ626" i="4"/>
  <c r="AP625" i="4"/>
  <c r="AQ625" i="4"/>
  <c r="AP624" i="4"/>
  <c r="AQ624" i="4"/>
  <c r="AP623" i="4"/>
  <c r="AQ623" i="4"/>
  <c r="AP622" i="4"/>
  <c r="AQ622" i="4"/>
  <c r="AP621" i="4"/>
  <c r="AQ621" i="4"/>
  <c r="AP620" i="4"/>
  <c r="AQ620" i="4"/>
  <c r="AP619" i="4"/>
  <c r="AQ619" i="4"/>
  <c r="AP618" i="4"/>
  <c r="AQ618" i="4"/>
  <c r="AP617" i="4"/>
  <c r="AQ617" i="4"/>
  <c r="AP616" i="4"/>
  <c r="AQ616" i="4"/>
  <c r="AP615" i="4"/>
  <c r="AQ615" i="4"/>
  <c r="AP614" i="4"/>
  <c r="AQ614" i="4"/>
  <c r="AP612" i="4"/>
  <c r="AQ612" i="4"/>
  <c r="AP611" i="4"/>
  <c r="AQ611" i="4"/>
  <c r="AP610" i="4"/>
  <c r="AQ610" i="4"/>
  <c r="AP609" i="4"/>
  <c r="AQ609" i="4"/>
  <c r="AP607" i="4"/>
  <c r="AQ607" i="4"/>
  <c r="AP606" i="4"/>
  <c r="AQ606" i="4"/>
  <c r="AP605" i="4"/>
  <c r="AQ605" i="4"/>
  <c r="AP604" i="4"/>
  <c r="AQ604" i="4"/>
  <c r="AP603" i="4"/>
  <c r="AQ603" i="4"/>
  <c r="AP602" i="4"/>
  <c r="AQ602" i="4"/>
  <c r="AP601" i="4"/>
  <c r="AQ601" i="4"/>
  <c r="AP600" i="4"/>
  <c r="AQ600" i="4"/>
  <c r="AP599" i="4"/>
  <c r="AQ599" i="4"/>
  <c r="AP598" i="4"/>
  <c r="AQ598" i="4"/>
  <c r="AP597" i="4"/>
  <c r="AQ597" i="4"/>
  <c r="AP596" i="4"/>
  <c r="AQ596" i="4"/>
  <c r="AP595" i="4"/>
  <c r="AQ595" i="4"/>
  <c r="AP594" i="4"/>
  <c r="AQ594" i="4"/>
  <c r="AP593" i="4"/>
  <c r="AQ593" i="4"/>
  <c r="AP592" i="4"/>
  <c r="AQ592" i="4"/>
  <c r="AP591" i="4"/>
  <c r="AQ591" i="4"/>
  <c r="AP590" i="4"/>
  <c r="AQ590" i="4"/>
  <c r="AP589" i="4"/>
  <c r="AQ589" i="4"/>
  <c r="AP586" i="4"/>
  <c r="AQ586" i="4"/>
  <c r="AP585" i="4"/>
  <c r="AQ585" i="4"/>
  <c r="AP584" i="4"/>
  <c r="AQ584" i="4"/>
  <c r="AP582" i="4"/>
  <c r="AQ582" i="4"/>
  <c r="AP580" i="4"/>
  <c r="AQ580" i="4"/>
  <c r="AP579" i="4"/>
  <c r="AQ579" i="4"/>
  <c r="AP577" i="4"/>
  <c r="AQ577" i="4"/>
  <c r="AP576" i="4"/>
  <c r="AQ576" i="4"/>
  <c r="AP575" i="4"/>
  <c r="AQ575" i="4"/>
  <c r="AP573" i="4"/>
  <c r="AQ573" i="4"/>
  <c r="AP571" i="4"/>
  <c r="AQ571" i="4"/>
  <c r="AP570" i="4"/>
  <c r="AQ570" i="4"/>
  <c r="AP567" i="4"/>
  <c r="AQ567" i="4"/>
  <c r="AP566" i="4"/>
  <c r="AQ566" i="4"/>
  <c r="AP565" i="4"/>
  <c r="AQ565" i="4"/>
  <c r="AP564" i="4"/>
  <c r="AQ564" i="4"/>
  <c r="AP562" i="4"/>
  <c r="AQ562" i="4"/>
  <c r="AP561" i="4"/>
  <c r="AQ561" i="4"/>
  <c r="AP560" i="4"/>
  <c r="AQ560" i="4"/>
  <c r="AP559" i="4"/>
  <c r="AQ559" i="4"/>
  <c r="AP558" i="4"/>
  <c r="AQ558" i="4"/>
  <c r="AP557" i="4"/>
  <c r="AQ557" i="4"/>
  <c r="AP556" i="4"/>
  <c r="AQ556" i="4"/>
  <c r="AP555" i="4"/>
  <c r="AQ555" i="4"/>
  <c r="AP553" i="4"/>
  <c r="AQ553" i="4"/>
  <c r="AQ552" i="4"/>
  <c r="AQ551" i="4"/>
  <c r="AP550" i="4"/>
  <c r="AQ550" i="4"/>
  <c r="AP549" i="4"/>
  <c r="AQ549" i="4"/>
  <c r="AP548" i="4"/>
  <c r="AQ548" i="4"/>
  <c r="AP547" i="4"/>
  <c r="AQ547" i="4"/>
  <c r="AP546" i="4"/>
  <c r="AQ546" i="4"/>
  <c r="AP545" i="4"/>
  <c r="AQ545" i="4"/>
  <c r="AP544" i="4"/>
  <c r="AQ544" i="4"/>
  <c r="AP542" i="4"/>
  <c r="AQ542" i="4"/>
  <c r="AP541" i="4"/>
  <c r="AQ541" i="4"/>
  <c r="AP540" i="4"/>
  <c r="AQ540" i="4"/>
  <c r="AP539" i="4"/>
  <c r="AQ539" i="4"/>
  <c r="AP538" i="4"/>
  <c r="AQ538" i="4"/>
  <c r="AP537" i="4"/>
  <c r="AQ537" i="4"/>
  <c r="AP536" i="4"/>
  <c r="AQ536" i="4"/>
  <c r="AP392" i="4"/>
  <c r="AQ392" i="4"/>
  <c r="AP391" i="4"/>
  <c r="AQ391" i="4"/>
  <c r="AP390" i="4"/>
  <c r="AQ390" i="4"/>
  <c r="AP389" i="4"/>
  <c r="AQ389" i="4"/>
  <c r="AP388" i="4"/>
  <c r="AQ388" i="4"/>
  <c r="AP387" i="4"/>
  <c r="AQ387" i="4"/>
  <c r="AP386" i="4"/>
  <c r="AQ386" i="4"/>
  <c r="AP385" i="4"/>
  <c r="AQ385" i="4"/>
  <c r="AQ383" i="4"/>
  <c r="AQ382" i="4"/>
  <c r="AQ381" i="4"/>
  <c r="AQ380" i="4"/>
  <c r="AQ378" i="4"/>
  <c r="AQ377" i="4"/>
  <c r="AQ376" i="4"/>
  <c r="AQ375" i="4"/>
  <c r="AQ374" i="4"/>
  <c r="AQ373" i="4"/>
  <c r="AQ372" i="4"/>
  <c r="AQ371" i="4"/>
  <c r="AQ370" i="4"/>
  <c r="AQ369" i="4"/>
  <c r="AQ368" i="4"/>
  <c r="AQ367" i="4"/>
  <c r="AQ366" i="4"/>
  <c r="AQ365" i="4"/>
  <c r="AQ364" i="4"/>
  <c r="AQ363" i="4"/>
  <c r="AQ362" i="4"/>
  <c r="AQ361" i="4"/>
  <c r="AQ360" i="4"/>
  <c r="AQ359" i="4"/>
  <c r="AQ358" i="4"/>
  <c r="AQ356" i="4"/>
  <c r="AQ355" i="4"/>
  <c r="AQ354" i="4"/>
  <c r="AQ353" i="4"/>
  <c r="AQ352" i="4"/>
  <c r="AQ351" i="4"/>
  <c r="AQ350" i="4"/>
  <c r="AQ349" i="4"/>
  <c r="AQ348" i="4"/>
  <c r="AQ347" i="4"/>
  <c r="AQ346" i="4"/>
  <c r="AQ345" i="4"/>
  <c r="AQ344" i="4"/>
  <c r="AQ343" i="4"/>
  <c r="AQ342" i="4"/>
  <c r="AQ341" i="4"/>
  <c r="AQ340" i="4"/>
  <c r="AQ339" i="4"/>
  <c r="AQ338" i="4"/>
  <c r="AQ337" i="4"/>
  <c r="AQ336" i="4"/>
  <c r="AQ335" i="4"/>
  <c r="AQ334" i="4"/>
  <c r="AQ333" i="4"/>
  <c r="AQ332" i="4"/>
  <c r="AQ331" i="4"/>
  <c r="AQ330" i="4"/>
  <c r="AQ329" i="4"/>
  <c r="AQ328" i="4"/>
  <c r="AQ327" i="4"/>
  <c r="AQ326" i="4"/>
  <c r="AQ325" i="4"/>
  <c r="AQ324" i="4"/>
  <c r="AQ323" i="4"/>
  <c r="AQ322" i="4"/>
  <c r="AQ321" i="4"/>
  <c r="AQ320" i="4"/>
  <c r="AQ319" i="4"/>
  <c r="AQ318" i="4"/>
  <c r="AQ317" i="4"/>
  <c r="AQ316" i="4"/>
  <c r="AQ315" i="4"/>
  <c r="AQ314" i="4"/>
  <c r="AQ313" i="4"/>
  <c r="AQ312" i="4"/>
  <c r="AQ311" i="4"/>
  <c r="AQ310" i="4"/>
  <c r="AQ309" i="4"/>
  <c r="AQ308" i="4"/>
  <c r="AQ307" i="4"/>
  <c r="AQ306" i="4"/>
  <c r="AQ305" i="4"/>
  <c r="AQ304" i="4"/>
  <c r="AQ303" i="4"/>
  <c r="AQ302" i="4"/>
  <c r="AQ301" i="4"/>
  <c r="AQ300" i="4"/>
  <c r="AQ299" i="4"/>
  <c r="AQ298" i="4"/>
  <c r="AQ297" i="4"/>
  <c r="AQ296" i="4"/>
  <c r="AP294" i="4"/>
  <c r="AQ294" i="4"/>
  <c r="AP293" i="4"/>
  <c r="AQ293" i="4"/>
  <c r="AP292" i="4"/>
  <c r="AQ292" i="4"/>
  <c r="AP291" i="4"/>
  <c r="AQ291" i="4"/>
  <c r="AP290" i="4"/>
  <c r="AQ290" i="4"/>
  <c r="AP289" i="4"/>
  <c r="AQ289" i="4"/>
  <c r="AP288" i="4"/>
  <c r="AQ288" i="4"/>
  <c r="AP287" i="4"/>
  <c r="AQ287" i="4"/>
  <c r="AP285" i="4"/>
  <c r="AQ285" i="4"/>
  <c r="AP284" i="4"/>
  <c r="AQ284" i="4"/>
  <c r="AP283" i="4"/>
  <c r="AQ283" i="4"/>
  <c r="AP282" i="4"/>
  <c r="AQ282" i="4"/>
  <c r="AP281" i="4"/>
  <c r="AQ281" i="4"/>
  <c r="AP280" i="4"/>
  <c r="AQ280" i="4"/>
  <c r="AP279" i="4"/>
  <c r="AQ279" i="4"/>
  <c r="AP278" i="4"/>
  <c r="AQ278" i="4"/>
  <c r="AP277" i="4"/>
  <c r="AQ277" i="4"/>
  <c r="AP276" i="4"/>
  <c r="AQ276" i="4"/>
  <c r="AP275" i="4"/>
  <c r="AQ275" i="4"/>
  <c r="AP274" i="4"/>
  <c r="AQ274" i="4"/>
  <c r="AP273" i="4"/>
  <c r="AQ273" i="4"/>
  <c r="AP272" i="4"/>
  <c r="AQ272" i="4"/>
  <c r="AP270" i="4"/>
  <c r="AQ270" i="4"/>
  <c r="AB273" i="4"/>
  <c r="AB274" i="4"/>
  <c r="AB275" i="4"/>
  <c r="AB276" i="4"/>
  <c r="AB277" i="4"/>
  <c r="AB278" i="4"/>
  <c r="AB279" i="4"/>
  <c r="AB280" i="4"/>
  <c r="AB281" i="4"/>
  <c r="AB282" i="4"/>
  <c r="AB283" i="4"/>
  <c r="AB284" i="4"/>
  <c r="AB285" i="4"/>
  <c r="AP263" i="4"/>
  <c r="AP262" i="4"/>
  <c r="AP269" i="4"/>
  <c r="AQ269" i="4"/>
  <c r="AP268" i="4"/>
  <c r="AQ268" i="4"/>
  <c r="AP267" i="4"/>
  <c r="AQ267" i="4"/>
  <c r="AP266" i="4"/>
  <c r="AQ266" i="4"/>
  <c r="AP265" i="4"/>
  <c r="AQ265" i="4"/>
  <c r="AP264" i="4"/>
  <c r="AQ264" i="4"/>
  <c r="AQ263" i="4"/>
  <c r="AQ262" i="4"/>
  <c r="AP255" i="4"/>
  <c r="AQ255" i="4"/>
  <c r="AP254" i="4"/>
  <c r="AQ254" i="4"/>
  <c r="AP253" i="4"/>
  <c r="AQ253" i="4"/>
  <c r="AP252" i="4"/>
  <c r="AQ252" i="4"/>
  <c r="AP251" i="4"/>
  <c r="AQ251" i="4"/>
  <c r="AP249" i="4"/>
  <c r="AQ249" i="4"/>
  <c r="AP248" i="4"/>
  <c r="AQ248" i="4"/>
  <c r="AP247" i="4"/>
  <c r="AQ247" i="4"/>
  <c r="AP246" i="4"/>
  <c r="AQ246" i="4"/>
  <c r="AP245" i="4"/>
  <c r="AQ245" i="4"/>
  <c r="AP244" i="4"/>
  <c r="AQ244" i="4"/>
  <c r="AP243" i="4"/>
  <c r="AQ243" i="4"/>
  <c r="AP242" i="4"/>
  <c r="AQ242" i="4"/>
  <c r="AP241" i="4"/>
  <c r="AQ241" i="4"/>
  <c r="AP240" i="4"/>
  <c r="AQ240" i="4"/>
  <c r="AP239" i="4"/>
  <c r="AQ239" i="4"/>
  <c r="AP238" i="4"/>
  <c r="AQ238" i="4"/>
  <c r="AP237" i="4"/>
  <c r="AQ237" i="4"/>
  <c r="AP236" i="4"/>
  <c r="AQ236" i="4"/>
  <c r="AP235" i="4"/>
  <c r="AQ235" i="4"/>
  <c r="AP234" i="4"/>
  <c r="AQ234" i="4"/>
  <c r="AP233" i="4"/>
  <c r="AQ233" i="4"/>
  <c r="AP232" i="4"/>
  <c r="AQ232" i="4"/>
  <c r="AP231" i="4"/>
  <c r="AQ231" i="4"/>
  <c r="AP230" i="4"/>
  <c r="AQ230" i="4"/>
  <c r="AP229" i="4"/>
  <c r="AQ229" i="4"/>
  <c r="AP228" i="4"/>
  <c r="AQ228" i="4"/>
  <c r="AP227" i="4"/>
  <c r="AQ227" i="4"/>
  <c r="AP219" i="4"/>
  <c r="AP224" i="4"/>
  <c r="AQ224" i="4"/>
  <c r="AP223" i="4"/>
  <c r="AQ223" i="4"/>
  <c r="AP222" i="4"/>
  <c r="AQ222" i="4"/>
  <c r="AP221" i="4"/>
  <c r="AQ221" i="4"/>
  <c r="AP220" i="4"/>
  <c r="AQ220" i="4"/>
  <c r="AQ219" i="4"/>
  <c r="AP217" i="4"/>
  <c r="AP198" i="4"/>
  <c r="AP196" i="4"/>
  <c r="AQ196" i="4"/>
  <c r="AP180" i="4"/>
  <c r="AQ217" i="4"/>
  <c r="AP216" i="4"/>
  <c r="AQ216" i="4"/>
  <c r="AP215" i="4"/>
  <c r="AQ215" i="4"/>
  <c r="AP214" i="4"/>
  <c r="AQ214" i="4"/>
  <c r="AP213" i="4"/>
  <c r="AQ213" i="4"/>
  <c r="AP212" i="4"/>
  <c r="AQ212" i="4"/>
  <c r="AP211" i="4"/>
  <c r="AQ211" i="4"/>
  <c r="AP210" i="4"/>
  <c r="AQ210" i="4"/>
  <c r="AP209" i="4"/>
  <c r="AQ209" i="4"/>
  <c r="AP208" i="4"/>
  <c r="AQ208" i="4"/>
  <c r="AP207" i="4"/>
  <c r="AQ207" i="4"/>
  <c r="AP206" i="4"/>
  <c r="AQ206" i="4"/>
  <c r="AP205" i="4"/>
  <c r="AQ205" i="4"/>
  <c r="AP204" i="4"/>
  <c r="AQ204" i="4"/>
  <c r="AP203" i="4"/>
  <c r="AQ203" i="4"/>
  <c r="AP202" i="4"/>
  <c r="AQ202" i="4"/>
  <c r="AP201" i="4"/>
  <c r="AQ201" i="4"/>
  <c r="AP200" i="4"/>
  <c r="AQ200" i="4"/>
  <c r="AP199" i="4"/>
  <c r="AQ199" i="4"/>
  <c r="AQ198" i="4"/>
  <c r="AP128" i="4"/>
  <c r="AP125" i="4"/>
  <c r="AP100" i="4"/>
  <c r="AP96" i="4"/>
  <c r="AQ96" i="4"/>
  <c r="AP90" i="4"/>
  <c r="AP82" i="4"/>
  <c r="AP77" i="4"/>
  <c r="AP69" i="4"/>
  <c r="AP70" i="4"/>
  <c r="AP71" i="4"/>
  <c r="AP72" i="4"/>
  <c r="AP73" i="4"/>
  <c r="AP74" i="4"/>
  <c r="AP75" i="4"/>
  <c r="AP76" i="4"/>
  <c r="AP78" i="4"/>
  <c r="AQ78" i="4"/>
  <c r="AP13" i="4"/>
  <c r="AQ13" i="4"/>
  <c r="AO96" i="4"/>
  <c r="AP88" i="4"/>
  <c r="AP80" i="4"/>
  <c r="AQ80" i="4"/>
  <c r="AQ77" i="4"/>
  <c r="AP67" i="4"/>
  <c r="AO62" i="4"/>
  <c r="AP62" i="4"/>
  <c r="AQ62" i="4"/>
  <c r="AO63" i="4"/>
  <c r="AP63" i="4"/>
  <c r="AQ63" i="4"/>
  <c r="AO64" i="4"/>
  <c r="AP64" i="4"/>
  <c r="AQ64" i="4"/>
  <c r="AO65" i="4"/>
  <c r="AP65" i="4"/>
  <c r="AQ65" i="4"/>
  <c r="AO66" i="4"/>
  <c r="AP66" i="4"/>
  <c r="AQ66" i="4"/>
  <c r="AO67" i="4"/>
  <c r="AQ67" i="4"/>
  <c r="AP61" i="4"/>
  <c r="AQ61" i="4"/>
  <c r="AQ56" i="4"/>
  <c r="AP43" i="4"/>
  <c r="AQ43" i="4"/>
  <c r="AO43" i="4"/>
  <c r="AP34" i="4"/>
  <c r="AP40" i="4"/>
  <c r="AQ40" i="4"/>
  <c r="AO40" i="4"/>
  <c r="AP39" i="4"/>
  <c r="AQ39" i="4"/>
  <c r="AO39" i="4"/>
  <c r="AP38" i="4"/>
  <c r="AQ38" i="4"/>
  <c r="AO38" i="4"/>
  <c r="AP37" i="4"/>
  <c r="AQ37" i="4"/>
  <c r="AO37" i="4"/>
  <c r="AP36" i="4"/>
  <c r="AQ36" i="4"/>
  <c r="AO36" i="4"/>
  <c r="AP35" i="4"/>
  <c r="AQ35" i="4"/>
  <c r="AO35" i="4"/>
  <c r="AQ34" i="4"/>
  <c r="AO34" i="4"/>
  <c r="AP33" i="4"/>
  <c r="AQ33" i="4"/>
  <c r="AO33" i="4"/>
  <c r="AP32" i="4"/>
  <c r="AQ32" i="4"/>
  <c r="AO32" i="4"/>
  <c r="AP31" i="4"/>
  <c r="AQ31" i="4"/>
  <c r="AO31" i="4"/>
  <c r="AP30" i="4"/>
  <c r="AQ30" i="4"/>
  <c r="AO30" i="4"/>
  <c r="AP29" i="4"/>
  <c r="AQ29" i="4"/>
  <c r="AO29" i="4"/>
  <c r="AP28" i="4"/>
  <c r="AQ28" i="4"/>
  <c r="AO28" i="4"/>
  <c r="AP27" i="4"/>
  <c r="AQ27" i="4"/>
  <c r="AO27" i="4"/>
  <c r="AP26" i="4"/>
  <c r="AQ26" i="4"/>
  <c r="AO26" i="4"/>
  <c r="AP25" i="4"/>
  <c r="AQ25" i="4"/>
  <c r="AO25" i="4"/>
  <c r="AP24" i="4"/>
  <c r="AQ24" i="4"/>
  <c r="AO24" i="4"/>
  <c r="AP22" i="4"/>
  <c r="AQ22" i="4"/>
  <c r="AO22" i="4"/>
  <c r="AP21" i="4"/>
  <c r="AQ21" i="4"/>
  <c r="AO21" i="4"/>
  <c r="AP20" i="4"/>
  <c r="AQ20" i="4"/>
  <c r="AO20" i="4"/>
  <c r="AP19" i="4"/>
  <c r="AQ19" i="4"/>
  <c r="AO19" i="4"/>
  <c r="AP18" i="4"/>
  <c r="AQ18" i="4"/>
  <c r="AO18" i="4"/>
  <c r="AP17" i="4"/>
  <c r="AQ17" i="4"/>
  <c r="AO17" i="4"/>
  <c r="AP16" i="4"/>
  <c r="AQ16" i="4"/>
  <c r="AO16" i="4"/>
  <c r="AP15" i="4"/>
  <c r="AQ15" i="4"/>
  <c r="AO15" i="4"/>
  <c r="AP14" i="4"/>
  <c r="AQ14" i="4"/>
  <c r="AO14" i="4"/>
  <c r="AO13" i="4"/>
  <c r="AO3" i="4"/>
  <c r="AP3" i="4"/>
  <c r="AQ3" i="4"/>
  <c r="AO4" i="4"/>
  <c r="AP4" i="4"/>
  <c r="AQ4" i="4"/>
  <c r="AO5" i="4"/>
  <c r="AP5" i="4"/>
  <c r="AQ5" i="4"/>
  <c r="AO6" i="4"/>
  <c r="AP6" i="4"/>
  <c r="AQ6" i="4"/>
  <c r="AO7" i="4"/>
  <c r="AP7" i="4"/>
  <c r="AQ7" i="4"/>
  <c r="AO8" i="4"/>
  <c r="AP8" i="4"/>
  <c r="AQ8" i="4"/>
  <c r="AO9" i="4"/>
  <c r="AP9" i="4"/>
  <c r="AQ9" i="4"/>
  <c r="AO10" i="4"/>
  <c r="AP10" i="4"/>
  <c r="AQ10" i="4"/>
  <c r="AO11" i="4"/>
  <c r="AP11" i="4"/>
  <c r="AQ11" i="4"/>
  <c r="AP2" i="4"/>
  <c r="AQ2" i="4"/>
  <c r="AO2" i="4"/>
  <c r="AB263" i="4"/>
  <c r="AB264" i="4"/>
  <c r="AB265" i="4"/>
  <c r="AB266" i="4"/>
  <c r="AB267" i="4"/>
  <c r="AB268" i="4"/>
  <c r="AB269" i="4"/>
  <c r="AB270" i="4"/>
  <c r="AB262" i="4"/>
  <c r="AB260" i="4"/>
  <c r="AB259" i="4"/>
  <c r="AB258" i="4"/>
  <c r="AB257" i="4"/>
  <c r="AB252" i="4"/>
  <c r="AB253" i="4"/>
  <c r="AB254" i="4"/>
  <c r="AB255" i="4"/>
  <c r="AB251" i="4"/>
  <c r="AB228" i="4"/>
  <c r="AB229" i="4"/>
  <c r="AB230" i="4"/>
  <c r="AB231" i="4"/>
  <c r="AB232" i="4"/>
  <c r="AB233" i="4"/>
  <c r="AB234" i="4"/>
  <c r="AB235" i="4"/>
  <c r="AB236" i="4"/>
  <c r="AB237" i="4"/>
  <c r="AB238" i="4"/>
  <c r="AB239" i="4"/>
  <c r="AB240" i="4"/>
  <c r="AB241" i="4"/>
  <c r="AB242" i="4"/>
  <c r="AB243" i="4"/>
  <c r="AB244" i="4"/>
  <c r="AB245" i="4"/>
  <c r="AB246" i="4"/>
  <c r="AB247" i="4"/>
  <c r="AB248" i="4"/>
  <c r="AB249" i="4"/>
  <c r="AB227" i="4"/>
  <c r="AB220" i="4"/>
  <c r="AB221" i="4"/>
  <c r="AB222" i="4"/>
  <c r="AB223" i="4"/>
  <c r="AB224" i="4"/>
  <c r="AB219" i="4"/>
  <c r="AB199" i="4"/>
  <c r="AB200" i="4"/>
  <c r="AB201" i="4"/>
  <c r="AB202" i="4"/>
  <c r="AB203" i="4"/>
  <c r="AB204" i="4"/>
  <c r="AB205" i="4"/>
  <c r="AB206" i="4"/>
  <c r="AB207" i="4"/>
  <c r="AB208" i="4"/>
  <c r="AB209" i="4"/>
  <c r="AB210" i="4"/>
  <c r="AB211" i="4"/>
  <c r="AB212" i="4"/>
  <c r="AB213" i="4"/>
  <c r="AB214" i="4"/>
  <c r="AB215" i="4"/>
  <c r="AB216" i="4"/>
  <c r="AB217" i="4"/>
  <c r="AB198" i="4"/>
  <c r="AB181" i="4"/>
  <c r="AB182" i="4"/>
  <c r="AB183" i="4"/>
  <c r="AB184" i="4"/>
  <c r="AB185" i="4"/>
  <c r="AB186" i="4"/>
  <c r="AB187" i="4"/>
  <c r="AB188" i="4"/>
  <c r="AB189" i="4"/>
  <c r="AB190" i="4"/>
  <c r="AB191" i="4"/>
  <c r="AB192" i="4"/>
  <c r="AB193" i="4"/>
  <c r="AB194" i="4"/>
  <c r="AB195" i="4"/>
  <c r="AB196" i="4"/>
  <c r="AB180" i="4"/>
  <c r="AB163" i="4"/>
  <c r="AB164" i="4"/>
  <c r="AB165" i="4"/>
  <c r="AB166" i="4"/>
  <c r="AB167" i="4"/>
  <c r="AB168" i="4"/>
  <c r="AB169" i="4"/>
  <c r="AB170" i="4"/>
  <c r="AB171" i="4"/>
  <c r="AB172" i="4"/>
  <c r="AB173" i="4"/>
  <c r="AB174" i="4"/>
  <c r="AB175" i="4"/>
  <c r="AB176" i="4"/>
  <c r="AB177" i="4"/>
  <c r="AB178" i="4"/>
  <c r="AB162" i="4"/>
  <c r="AB129" i="4"/>
  <c r="AB130" i="4"/>
  <c r="AB131" i="4"/>
  <c r="AB132" i="4"/>
  <c r="AB133" i="4"/>
  <c r="AB134" i="4"/>
  <c r="AB135" i="4"/>
  <c r="AB136" i="4"/>
  <c r="AB137" i="4"/>
  <c r="AB138" i="4"/>
  <c r="AB139" i="4"/>
  <c r="AB140" i="4"/>
  <c r="AB141" i="4"/>
  <c r="AB142" i="4"/>
  <c r="AB143" i="4"/>
  <c r="AB144" i="4"/>
  <c r="AB145" i="4"/>
  <c r="AB146" i="4"/>
  <c r="AB147" i="4"/>
  <c r="AB148" i="4"/>
  <c r="AB149" i="4"/>
  <c r="AB150" i="4"/>
  <c r="AB151" i="4"/>
  <c r="AB152" i="4"/>
  <c r="AB153" i="4"/>
  <c r="AB154" i="4"/>
  <c r="AB155" i="4"/>
  <c r="AB156" i="4"/>
  <c r="AB157" i="4"/>
  <c r="AB159" i="4"/>
  <c r="AB160" i="4"/>
  <c r="AB128" i="4"/>
  <c r="AB123" i="4"/>
  <c r="AB124" i="4"/>
  <c r="AB125" i="4"/>
  <c r="AB102" i="4"/>
  <c r="AB103" i="4"/>
  <c r="AB104" i="4"/>
  <c r="AB105" i="4"/>
  <c r="AB106" i="4"/>
  <c r="AB107" i="4"/>
  <c r="AB108" i="4"/>
  <c r="AB109" i="4"/>
  <c r="AB110" i="4"/>
  <c r="AB111" i="4"/>
  <c r="AB112" i="4"/>
  <c r="AB113" i="4"/>
  <c r="AB114" i="4"/>
  <c r="AB115" i="4"/>
  <c r="AB116" i="4"/>
  <c r="AB117" i="4"/>
  <c r="AB118" i="4"/>
  <c r="AB119" i="4"/>
  <c r="AB120" i="4"/>
  <c r="AB101" i="4"/>
  <c r="AP191" i="4"/>
  <c r="AQ191" i="4"/>
  <c r="AP162" i="4"/>
  <c r="AP92" i="4"/>
  <c r="AQ92" i="4"/>
  <c r="AP114" i="4"/>
  <c r="AP113" i="4"/>
  <c r="AO191" i="4"/>
  <c r="AO196" i="4"/>
  <c r="AP195" i="4"/>
  <c r="AQ195" i="4"/>
  <c r="AO195" i="4"/>
  <c r="AP194" i="4"/>
  <c r="AQ194" i="4"/>
  <c r="AO194" i="4"/>
  <c r="AP193" i="4"/>
  <c r="AQ193" i="4"/>
  <c r="AO193" i="4"/>
  <c r="AP192" i="4"/>
  <c r="AQ192" i="4"/>
  <c r="AO192" i="4"/>
  <c r="AP190" i="4"/>
  <c r="AQ190" i="4"/>
  <c r="AO190" i="4"/>
  <c r="AP189" i="4"/>
  <c r="AQ189" i="4"/>
  <c r="AO189" i="4"/>
  <c r="AP188" i="4"/>
  <c r="AQ188" i="4"/>
  <c r="AO188" i="4"/>
  <c r="AP187" i="4"/>
  <c r="AQ187" i="4"/>
  <c r="AO187" i="4"/>
  <c r="AP186" i="4"/>
  <c r="AQ186" i="4"/>
  <c r="AO186" i="4"/>
  <c r="AP185" i="4"/>
  <c r="AQ185" i="4"/>
  <c r="AO185" i="4"/>
  <c r="AP184" i="4"/>
  <c r="AQ184" i="4"/>
  <c r="AO184" i="4"/>
  <c r="AP183" i="4"/>
  <c r="AQ183" i="4"/>
  <c r="AO183" i="4"/>
  <c r="AP182" i="4"/>
  <c r="AQ182" i="4"/>
  <c r="AO182" i="4"/>
  <c r="AP181" i="4"/>
  <c r="AQ181" i="4"/>
  <c r="AO181" i="4"/>
  <c r="AQ180" i="4"/>
  <c r="AO180" i="4"/>
  <c r="AP178" i="4"/>
  <c r="AQ178" i="4"/>
  <c r="AO178" i="4"/>
  <c r="AP177" i="4"/>
  <c r="AQ177" i="4"/>
  <c r="AO177" i="4"/>
  <c r="AP176" i="4"/>
  <c r="AQ176" i="4"/>
  <c r="AO176" i="4"/>
  <c r="AP175" i="4"/>
  <c r="AQ175" i="4"/>
  <c r="AO175" i="4"/>
  <c r="AP174" i="4"/>
  <c r="AQ174" i="4"/>
  <c r="AO174" i="4"/>
  <c r="AP173" i="4"/>
  <c r="AQ173" i="4"/>
  <c r="AO173" i="4"/>
  <c r="AP172" i="4"/>
  <c r="AQ172" i="4"/>
  <c r="AO172" i="4"/>
  <c r="AP171" i="4"/>
  <c r="AQ171" i="4"/>
  <c r="AO171" i="4"/>
  <c r="AP170" i="4"/>
  <c r="AQ170" i="4"/>
  <c r="AO170" i="4"/>
  <c r="AP169" i="4"/>
  <c r="AQ169" i="4"/>
  <c r="AO169" i="4"/>
  <c r="AP168" i="4"/>
  <c r="AQ168" i="4"/>
  <c r="AO168" i="4"/>
  <c r="AP167" i="4"/>
  <c r="AQ167" i="4"/>
  <c r="AO167" i="4"/>
  <c r="AP166" i="4"/>
  <c r="AQ166" i="4"/>
  <c r="AO166" i="4"/>
  <c r="AP165" i="4"/>
  <c r="AQ165" i="4"/>
  <c r="AO165" i="4"/>
  <c r="AP164" i="4"/>
  <c r="AQ164" i="4"/>
  <c r="AO164" i="4"/>
  <c r="AP163" i="4"/>
  <c r="AQ163" i="4"/>
  <c r="AO163" i="4"/>
  <c r="AQ162" i="4"/>
  <c r="AO162" i="4"/>
  <c r="AP160" i="4"/>
  <c r="AQ160" i="4"/>
  <c r="AO160" i="4"/>
  <c r="AP159" i="4"/>
  <c r="AQ159" i="4"/>
  <c r="AO159" i="4"/>
  <c r="AP158" i="4"/>
  <c r="AQ158" i="4"/>
  <c r="AO158" i="4"/>
  <c r="AP157" i="4"/>
  <c r="AQ157" i="4"/>
  <c r="AO157" i="4"/>
  <c r="AP156" i="4"/>
  <c r="AQ156" i="4"/>
  <c r="AO156" i="4"/>
  <c r="AP155" i="4"/>
  <c r="AQ155" i="4"/>
  <c r="AO155" i="4"/>
  <c r="AP154" i="4"/>
  <c r="AQ154" i="4"/>
  <c r="AO154" i="4"/>
  <c r="AP153" i="4"/>
  <c r="AQ153" i="4"/>
  <c r="AO153" i="4"/>
  <c r="AP152" i="4"/>
  <c r="AQ152" i="4"/>
  <c r="AO152" i="4"/>
  <c r="AP151" i="4"/>
  <c r="AQ151" i="4"/>
  <c r="AO151" i="4"/>
  <c r="AP150" i="4"/>
  <c r="AQ150" i="4"/>
  <c r="AO150" i="4"/>
  <c r="AP149" i="4"/>
  <c r="AQ149" i="4"/>
  <c r="AO149" i="4"/>
  <c r="AP148" i="4"/>
  <c r="AQ148" i="4"/>
  <c r="AO148" i="4"/>
  <c r="AP147" i="4"/>
  <c r="AQ147" i="4"/>
  <c r="AO147" i="4"/>
  <c r="AP146" i="4"/>
  <c r="AQ146" i="4"/>
  <c r="AO146" i="4"/>
  <c r="AP145" i="4"/>
  <c r="AQ145" i="4"/>
  <c r="AO145" i="4"/>
  <c r="AP144" i="4"/>
  <c r="AQ144" i="4"/>
  <c r="AO144" i="4"/>
  <c r="AP143" i="4"/>
  <c r="AQ143" i="4"/>
  <c r="AO143" i="4"/>
  <c r="AP142" i="4"/>
  <c r="AQ142" i="4"/>
  <c r="AO142" i="4"/>
  <c r="AP141" i="4"/>
  <c r="AQ141" i="4"/>
  <c r="AO141" i="4"/>
  <c r="AP140" i="4"/>
  <c r="AQ140" i="4"/>
  <c r="AO140" i="4"/>
  <c r="AP139" i="4"/>
  <c r="AQ139" i="4"/>
  <c r="AO139" i="4"/>
  <c r="AP138" i="4"/>
  <c r="AQ138" i="4"/>
  <c r="AO138" i="4"/>
  <c r="AP137" i="4"/>
  <c r="AQ137" i="4"/>
  <c r="AO137" i="4"/>
  <c r="AP136" i="4"/>
  <c r="AQ136" i="4"/>
  <c r="AO136" i="4"/>
  <c r="AP135" i="4"/>
  <c r="AQ135" i="4"/>
  <c r="AO135" i="4"/>
  <c r="AP134" i="4"/>
  <c r="AQ134" i="4"/>
  <c r="AO134" i="4"/>
  <c r="AP133" i="4"/>
  <c r="AQ133" i="4"/>
  <c r="AO133" i="4"/>
  <c r="AP132" i="4"/>
  <c r="AQ132" i="4"/>
  <c r="AO132" i="4"/>
  <c r="AP131" i="4"/>
  <c r="AQ131" i="4"/>
  <c r="AO131" i="4"/>
  <c r="AP130" i="4"/>
  <c r="AQ130" i="4"/>
  <c r="AO130" i="4"/>
  <c r="AP129" i="4"/>
  <c r="AQ129" i="4"/>
  <c r="AO129" i="4"/>
  <c r="AQ128" i="4"/>
  <c r="AO128" i="4"/>
  <c r="AQ125" i="4"/>
  <c r="AO125" i="4"/>
  <c r="AP124" i="4"/>
  <c r="AQ124" i="4"/>
  <c r="AO124" i="4"/>
  <c r="AP123" i="4"/>
  <c r="AQ123" i="4"/>
  <c r="AO123" i="4"/>
  <c r="AP122" i="4"/>
  <c r="AQ122" i="4"/>
  <c r="AO122" i="4"/>
  <c r="AP120" i="4"/>
  <c r="AQ120" i="4"/>
  <c r="AO120" i="4"/>
  <c r="AP119" i="4"/>
  <c r="AQ119" i="4"/>
  <c r="AO119" i="4"/>
  <c r="AP118" i="4"/>
  <c r="AQ118" i="4"/>
  <c r="AO118" i="4"/>
  <c r="AP117" i="4"/>
  <c r="AQ117" i="4"/>
  <c r="AO117" i="4"/>
  <c r="AP116" i="4"/>
  <c r="AQ116" i="4"/>
  <c r="AO116" i="4"/>
  <c r="AP115" i="4"/>
  <c r="AQ115" i="4"/>
  <c r="AO115" i="4"/>
  <c r="AQ114" i="4"/>
  <c r="AO114" i="4"/>
  <c r="AQ113" i="4"/>
  <c r="AO113" i="4"/>
  <c r="AP112" i="4"/>
  <c r="AQ112" i="4"/>
  <c r="AO112" i="4"/>
  <c r="AP111" i="4"/>
  <c r="AQ111" i="4"/>
  <c r="AO111" i="4"/>
  <c r="AP110" i="4"/>
  <c r="AQ110" i="4"/>
  <c r="AO110" i="4"/>
  <c r="AP109" i="4"/>
  <c r="AQ109" i="4"/>
  <c r="AO109" i="4"/>
  <c r="AP108" i="4"/>
  <c r="AQ108" i="4"/>
  <c r="AO108" i="4"/>
  <c r="AP107" i="4"/>
  <c r="AQ107" i="4"/>
  <c r="AO107" i="4"/>
  <c r="AP106" i="4"/>
  <c r="AQ106" i="4"/>
  <c r="AO106" i="4"/>
  <c r="AP105" i="4"/>
  <c r="AQ105" i="4"/>
  <c r="AO105" i="4"/>
  <c r="AP104" i="4"/>
  <c r="AQ104" i="4"/>
  <c r="AO104" i="4"/>
  <c r="AP103" i="4"/>
  <c r="AQ103" i="4"/>
  <c r="AO103" i="4"/>
  <c r="AP102" i="4"/>
  <c r="AQ102" i="4"/>
  <c r="AO102" i="4"/>
  <c r="AP101" i="4"/>
  <c r="AQ101" i="4"/>
  <c r="AO101" i="4"/>
  <c r="AQ100" i="4"/>
  <c r="AO100" i="4"/>
  <c r="AP95" i="4"/>
  <c r="AQ95" i="4"/>
  <c r="AO95" i="4"/>
  <c r="AP94" i="4"/>
  <c r="AQ94" i="4"/>
  <c r="AO94" i="4"/>
  <c r="AP93" i="4"/>
  <c r="AQ93" i="4"/>
  <c r="AO93" i="4"/>
  <c r="AO92" i="4"/>
  <c r="AP91" i="4"/>
  <c r="AQ91" i="4"/>
  <c r="AO91" i="4"/>
  <c r="AQ90" i="4"/>
  <c r="AO90" i="4"/>
  <c r="AQ88" i="4"/>
  <c r="AO88" i="4"/>
  <c r="AO86" i="4"/>
  <c r="AP85" i="4"/>
  <c r="AQ85" i="4"/>
  <c r="AO85" i="4"/>
  <c r="AP84" i="4"/>
  <c r="AQ84" i="4"/>
  <c r="AO84" i="4"/>
  <c r="AP83" i="4"/>
  <c r="AQ83" i="4"/>
  <c r="AO83" i="4"/>
  <c r="AQ82" i="4"/>
  <c r="AO82" i="4"/>
  <c r="AO80" i="4"/>
  <c r="AO77" i="4"/>
  <c r="AQ76" i="4"/>
  <c r="AO76" i="4"/>
  <c r="AQ75" i="4"/>
  <c r="AO75" i="4"/>
  <c r="AQ74" i="4"/>
  <c r="AO74" i="4"/>
  <c r="AQ73" i="4"/>
  <c r="AO73" i="4"/>
  <c r="AQ72" i="4"/>
  <c r="AO72" i="4"/>
  <c r="AQ71" i="4"/>
  <c r="AO71" i="4"/>
  <c r="AQ70" i="4"/>
  <c r="AO70" i="4"/>
  <c r="AQ69" i="4"/>
  <c r="AO69" i="4"/>
  <c r="AO61" i="4"/>
  <c r="AQ58" i="4"/>
  <c r="AQ54" i="4"/>
  <c r="AQ53" i="4"/>
  <c r="AQ51" i="4"/>
  <c r="AQ50" i="4"/>
  <c r="AQ49" i="4"/>
  <c r="AQ47" i="4"/>
  <c r="AQ46" i="4"/>
  <c r="AQ45" i="4"/>
  <c r="AO12" i="4"/>
  <c r="AQ687" i="4"/>
  <c r="AR687" i="4"/>
  <c r="AQ686" i="4"/>
  <c r="AR686" i="4"/>
  <c r="AQ685" i="4"/>
  <c r="AR685" i="4"/>
  <c r="AQ684" i="4"/>
  <c r="AR684" i="4"/>
  <c r="AQ683" i="4"/>
  <c r="AR683" i="4"/>
  <c r="AQ682" i="4"/>
  <c r="AR682" i="4"/>
  <c r="AQ681" i="4"/>
  <c r="AR681" i="4"/>
  <c r="AQ680" i="4"/>
  <c r="AR680" i="4"/>
  <c r="AQ679" i="4"/>
  <c r="AR679" i="4"/>
  <c r="AR677" i="4"/>
  <c r="AR676" i="4"/>
  <c r="AR675" i="4"/>
  <c r="AR674" i="4"/>
  <c r="AR673" i="4"/>
  <c r="AR672" i="4"/>
  <c r="AR671" i="4"/>
  <c r="AR669" i="4"/>
  <c r="AR668" i="4"/>
  <c r="AR667" i="4"/>
  <c r="AR666" i="4"/>
  <c r="AR665" i="4"/>
  <c r="AR664" i="4"/>
  <c r="AR663" i="4"/>
  <c r="AR662" i="4"/>
  <c r="AR661" i="4"/>
  <c r="AR660" i="4"/>
  <c r="AR659" i="4"/>
  <c r="AR658" i="4"/>
  <c r="AR657" i="4"/>
  <c r="AR656" i="4"/>
  <c r="AR655" i="4"/>
  <c r="AR654" i="4"/>
  <c r="AR653" i="4"/>
  <c r="AR652" i="4"/>
  <c r="AR651" i="4"/>
  <c r="AR649" i="4"/>
  <c r="AR648" i="4"/>
  <c r="AR647" i="4"/>
  <c r="AR646" i="4"/>
  <c r="AR645" i="4"/>
  <c r="AR644" i="4"/>
  <c r="AR643" i="4"/>
  <c r="AR640" i="4"/>
  <c r="AR639" i="4"/>
  <c r="AR638" i="4"/>
  <c r="AR637" i="4"/>
  <c r="AR636" i="4"/>
  <c r="AR634" i="4"/>
  <c r="AR633" i="4"/>
  <c r="AR632" i="4"/>
  <c r="AR631" i="4"/>
  <c r="AR630" i="4"/>
  <c r="AR627" i="4"/>
  <c r="AR626" i="4"/>
  <c r="AR625" i="4"/>
  <c r="AR624" i="4"/>
  <c r="AR623" i="4"/>
  <c r="AR622" i="4"/>
  <c r="AR621" i="4"/>
  <c r="AR620" i="4"/>
  <c r="AR619" i="4"/>
  <c r="AR618" i="4"/>
  <c r="AR617" i="4"/>
  <c r="AR616" i="4"/>
  <c r="AR615" i="4"/>
  <c r="AR614" i="4"/>
  <c r="AR612" i="4"/>
  <c r="AR611" i="4"/>
  <c r="AR610" i="4"/>
  <c r="AR609" i="4"/>
  <c r="AR607" i="4"/>
  <c r="AR606" i="4"/>
  <c r="AR605" i="4"/>
  <c r="AR604" i="4"/>
  <c r="AR603" i="4"/>
  <c r="AR602" i="4"/>
  <c r="AR601" i="4"/>
  <c r="AR600" i="4"/>
  <c r="AR599" i="4"/>
  <c r="AR598" i="4"/>
  <c r="AR597" i="4"/>
  <c r="AR596" i="4"/>
  <c r="AR595" i="4"/>
  <c r="AR594" i="4"/>
  <c r="AR593" i="4"/>
  <c r="AR592" i="4"/>
  <c r="AR591" i="4"/>
  <c r="AR590" i="4"/>
  <c r="AR589" i="4"/>
  <c r="AR586" i="4"/>
  <c r="AR585" i="4"/>
  <c r="AR584" i="4"/>
  <c r="AR582" i="4"/>
  <c r="AR580" i="4"/>
  <c r="AR579" i="4"/>
  <c r="AR577" i="4"/>
  <c r="AR576" i="4"/>
  <c r="AR575" i="4"/>
  <c r="AR571" i="4"/>
  <c r="AR570" i="4"/>
  <c r="AR567" i="4"/>
  <c r="AR566" i="4"/>
  <c r="AR565" i="4"/>
  <c r="AR564" i="4"/>
  <c r="AR562" i="4"/>
  <c r="AR561" i="4"/>
  <c r="AR560" i="4"/>
  <c r="AR559" i="4"/>
  <c r="AR558" i="4"/>
  <c r="AR557" i="4"/>
  <c r="AR556" i="4"/>
  <c r="AR555" i="4"/>
  <c r="AR553" i="4"/>
  <c r="AR552" i="4"/>
  <c r="AR551" i="4"/>
  <c r="AR550" i="4"/>
  <c r="AR549" i="4"/>
  <c r="AR548" i="4"/>
  <c r="AR547" i="4"/>
  <c r="AR546" i="4"/>
  <c r="AR545" i="4"/>
  <c r="AR544" i="4"/>
  <c r="AR542" i="4"/>
  <c r="AR541" i="4"/>
  <c r="AR540" i="4"/>
  <c r="AR539" i="4"/>
  <c r="AR538" i="4"/>
  <c r="AR537" i="4"/>
  <c r="AR536" i="4"/>
  <c r="AR392" i="4"/>
  <c r="AR391" i="4"/>
  <c r="AR390" i="4"/>
  <c r="AR389" i="4"/>
  <c r="AR388" i="4"/>
  <c r="AR387" i="4"/>
  <c r="AR386" i="4"/>
  <c r="AR385" i="4"/>
  <c r="AR383" i="4"/>
  <c r="AR382" i="4"/>
  <c r="AR381" i="4"/>
  <c r="AR380" i="4"/>
  <c r="AR378" i="4"/>
  <c r="AR377" i="4"/>
  <c r="AR376" i="4"/>
  <c r="AR375" i="4"/>
  <c r="AR374" i="4"/>
  <c r="AR373" i="4"/>
  <c r="AR372" i="4"/>
  <c r="AR371" i="4"/>
  <c r="AR370" i="4"/>
  <c r="AR369" i="4"/>
  <c r="AR368" i="4"/>
  <c r="AR367" i="4"/>
  <c r="AR366" i="4"/>
  <c r="AR365" i="4"/>
  <c r="AR364" i="4"/>
  <c r="AR363" i="4"/>
  <c r="AR362" i="4"/>
  <c r="AR361" i="4"/>
  <c r="AR360" i="4"/>
  <c r="AR359" i="4"/>
  <c r="AR358" i="4"/>
  <c r="AR356" i="4"/>
  <c r="AR355" i="4"/>
  <c r="AR354" i="4"/>
  <c r="AR353" i="4"/>
  <c r="AR352" i="4"/>
  <c r="AR351" i="4"/>
  <c r="AR350" i="4"/>
  <c r="AR349" i="4"/>
  <c r="AR348" i="4"/>
  <c r="AR347" i="4"/>
  <c r="AR346" i="4"/>
  <c r="AR345" i="4"/>
  <c r="AR344" i="4"/>
  <c r="AR343" i="4"/>
  <c r="AR342" i="4"/>
  <c r="AR341" i="4"/>
  <c r="AR340" i="4"/>
  <c r="AR339" i="4"/>
  <c r="AR338" i="4"/>
  <c r="AR337" i="4"/>
  <c r="AR336" i="4"/>
  <c r="AR335" i="4"/>
  <c r="AR334" i="4"/>
  <c r="AR333" i="4"/>
  <c r="AR332" i="4"/>
  <c r="AR331" i="4"/>
  <c r="AR330" i="4"/>
  <c r="AR329" i="4"/>
  <c r="AR328" i="4"/>
  <c r="AR327" i="4"/>
  <c r="AR326" i="4"/>
  <c r="AR325" i="4"/>
  <c r="AR324" i="4"/>
  <c r="AR323" i="4"/>
  <c r="AR322" i="4"/>
  <c r="AR321" i="4"/>
  <c r="AR320" i="4"/>
  <c r="AR319" i="4"/>
  <c r="AR318" i="4"/>
  <c r="AR317" i="4"/>
  <c r="AR316" i="4"/>
  <c r="AR315" i="4"/>
  <c r="AR314" i="4"/>
  <c r="AR313" i="4"/>
  <c r="AR312" i="4"/>
  <c r="AR311" i="4"/>
  <c r="AR310" i="4"/>
  <c r="AR309" i="4"/>
  <c r="AR308" i="4"/>
  <c r="AR307" i="4"/>
  <c r="AR306" i="4"/>
  <c r="AR305" i="4"/>
  <c r="AR304" i="4"/>
  <c r="AR303" i="4"/>
  <c r="AR302" i="4"/>
  <c r="AR301" i="4"/>
  <c r="AR300" i="4"/>
  <c r="AR299" i="4"/>
  <c r="AR298" i="4"/>
  <c r="AR297" i="4"/>
  <c r="AR296" i="4"/>
  <c r="AR294" i="4"/>
  <c r="AR293" i="4"/>
  <c r="AR292" i="4"/>
  <c r="AR291" i="4"/>
  <c r="AR290" i="4"/>
  <c r="AR289" i="4"/>
  <c r="AR288" i="4"/>
  <c r="AR287" i="4"/>
  <c r="AR285" i="4"/>
  <c r="AR284" i="4"/>
  <c r="AR283" i="4"/>
  <c r="AR282" i="4"/>
  <c r="AR281" i="4"/>
  <c r="AR280" i="4"/>
  <c r="AR279" i="4"/>
  <c r="AR278" i="4"/>
  <c r="AR277" i="4"/>
  <c r="AR276" i="4"/>
  <c r="AR275" i="4"/>
  <c r="AR274" i="4"/>
  <c r="AR273" i="4"/>
  <c r="AR272" i="4"/>
  <c r="AR270" i="4"/>
  <c r="AR269" i="4"/>
  <c r="AR268" i="4"/>
  <c r="AR267" i="4"/>
  <c r="AR266" i="4"/>
  <c r="AR265" i="4"/>
  <c r="AR264" i="4"/>
  <c r="AR263" i="4"/>
  <c r="AR262" i="4"/>
  <c r="AQ260" i="4"/>
  <c r="AR260" i="4"/>
  <c r="AQ259" i="4"/>
  <c r="AR259" i="4"/>
  <c r="AQ258" i="4"/>
  <c r="AR258" i="4"/>
  <c r="AQ257" i="4"/>
  <c r="AR257" i="4"/>
  <c r="AR255" i="4"/>
  <c r="AR254" i="4"/>
  <c r="AR253" i="4"/>
  <c r="AR252" i="4"/>
  <c r="AR251" i="4"/>
  <c r="AR249" i="4"/>
  <c r="AR248" i="4"/>
  <c r="AR247" i="4"/>
  <c r="AR246" i="4"/>
  <c r="AR245" i="4"/>
  <c r="AR244" i="4"/>
  <c r="AR243" i="4"/>
  <c r="AR242" i="4"/>
  <c r="AR241" i="4"/>
  <c r="AR240" i="4"/>
  <c r="AR239" i="4"/>
  <c r="AR238" i="4"/>
  <c r="AR237" i="4"/>
  <c r="AR236" i="4"/>
  <c r="AR235" i="4"/>
  <c r="AR234" i="4"/>
  <c r="AR233" i="4"/>
  <c r="AR232" i="4"/>
  <c r="AR231" i="4"/>
  <c r="AR230" i="4"/>
  <c r="AR229" i="4"/>
  <c r="AR228" i="4"/>
  <c r="AR227" i="4"/>
  <c r="AR224" i="4"/>
  <c r="AR223" i="4"/>
  <c r="AR222" i="4"/>
  <c r="AR221" i="4"/>
  <c r="AR220" i="4"/>
  <c r="AR219" i="4"/>
  <c r="AP225" i="4"/>
  <c r="AQ225" i="4"/>
  <c r="AR225" i="4"/>
  <c r="AR217" i="4"/>
  <c r="AR216" i="4"/>
  <c r="AR215" i="4"/>
  <c r="AR214" i="4"/>
  <c r="AR213" i="4"/>
  <c r="AR212" i="4"/>
  <c r="AR211" i="4"/>
  <c r="AR210" i="4"/>
  <c r="AR209" i="4"/>
  <c r="AR208" i="4"/>
  <c r="AR207" i="4"/>
  <c r="AR206" i="4"/>
  <c r="AR205" i="4"/>
  <c r="AR204" i="4"/>
  <c r="AR203" i="4"/>
  <c r="AR202" i="4"/>
  <c r="AR201" i="4"/>
  <c r="AR200" i="4"/>
  <c r="AR199" i="4"/>
  <c r="AR198" i="4"/>
  <c r="AR196" i="4"/>
  <c r="AR195" i="4"/>
  <c r="AR194" i="4"/>
  <c r="AR193" i="4"/>
  <c r="AR192" i="4"/>
  <c r="AR191" i="4"/>
  <c r="AR190" i="4"/>
  <c r="AR189" i="4"/>
  <c r="AR188" i="4"/>
  <c r="AR187" i="4"/>
  <c r="AR186" i="4"/>
  <c r="AR185" i="4"/>
  <c r="AR184" i="4"/>
  <c r="AR183" i="4"/>
  <c r="AR182" i="4"/>
  <c r="AR181" i="4"/>
  <c r="AR180" i="4"/>
  <c r="AR178" i="4"/>
  <c r="AR177" i="4"/>
  <c r="AR176" i="4"/>
  <c r="AR175" i="4"/>
  <c r="AR174" i="4"/>
  <c r="AR173" i="4"/>
  <c r="AR172" i="4"/>
  <c r="AR171" i="4"/>
  <c r="AR170" i="4"/>
  <c r="AR169" i="4"/>
  <c r="AR168" i="4"/>
  <c r="AR167" i="4"/>
  <c r="AR166" i="4"/>
  <c r="AR165" i="4"/>
  <c r="AR164" i="4"/>
  <c r="AR163" i="4"/>
  <c r="AR162" i="4"/>
  <c r="AR160" i="4"/>
  <c r="AR159" i="4"/>
  <c r="AR158" i="4"/>
  <c r="AR157" i="4"/>
  <c r="AR156" i="4"/>
  <c r="AR155" i="4"/>
  <c r="AR154" i="4"/>
  <c r="AR153" i="4"/>
  <c r="AR152" i="4"/>
  <c r="AR151" i="4"/>
  <c r="AR150" i="4"/>
  <c r="AR149" i="4"/>
  <c r="AR148" i="4"/>
  <c r="AR147" i="4"/>
  <c r="AR146" i="4"/>
  <c r="AR145" i="4"/>
  <c r="AR144" i="4"/>
  <c r="AR143" i="4"/>
  <c r="AR142" i="4"/>
  <c r="AR141" i="4"/>
  <c r="AR140" i="4"/>
  <c r="AR139" i="4"/>
  <c r="AR138" i="4"/>
  <c r="AR137" i="4"/>
  <c r="AR136" i="4"/>
  <c r="AR135" i="4"/>
  <c r="AR134" i="4"/>
  <c r="AR133" i="4"/>
  <c r="AR132" i="4"/>
  <c r="AR131" i="4"/>
  <c r="AR130" i="4"/>
  <c r="AR129" i="4"/>
  <c r="AR128" i="4"/>
  <c r="AR125" i="4"/>
  <c r="AR124" i="4"/>
  <c r="AR123" i="4"/>
  <c r="AR122" i="4"/>
  <c r="AP126" i="4"/>
  <c r="AQ126" i="4"/>
  <c r="AR126" i="4"/>
  <c r="AP587" i="4"/>
  <c r="AQ587" i="4"/>
  <c r="AR587" i="4"/>
  <c r="AR573" i="4"/>
  <c r="AP563" i="4"/>
  <c r="AQ563" i="4"/>
  <c r="AR563" i="4"/>
  <c r="AO385" i="4"/>
  <c r="AO386" i="4"/>
  <c r="AO387" i="4"/>
  <c r="AO388" i="4"/>
  <c r="AO389" i="4"/>
  <c r="AO390" i="4"/>
  <c r="AO391" i="4"/>
  <c r="AO392" i="4"/>
  <c r="AO393" i="4"/>
  <c r="AP261" i="4"/>
  <c r="AP250" i="4"/>
  <c r="AP256" i="4"/>
  <c r="AP271" i="4"/>
  <c r="AP286" i="4"/>
  <c r="AP295" i="4"/>
  <c r="AP379" i="4"/>
  <c r="AP393" i="4"/>
  <c r="AP394" i="4"/>
  <c r="AO41" i="4"/>
  <c r="BA41" i="4"/>
  <c r="BA40" i="4"/>
  <c r="BA39" i="4"/>
  <c r="BA38" i="4"/>
  <c r="BA37" i="4"/>
  <c r="BA36" i="4"/>
  <c r="BA35" i="4"/>
  <c r="BA34" i="4"/>
  <c r="BA33" i="4"/>
  <c r="BA32" i="4"/>
  <c r="BA31" i="4"/>
  <c r="BA30" i="4"/>
  <c r="BA29" i="4"/>
  <c r="BA28" i="4"/>
  <c r="BA27" i="4"/>
  <c r="BA26" i="4"/>
  <c r="BA25" i="4"/>
  <c r="BA24" i="4"/>
  <c r="AO23" i="4"/>
  <c r="BA23" i="4"/>
  <c r="BA22" i="4"/>
  <c r="BA21" i="4"/>
  <c r="BA20" i="4"/>
  <c r="BA19" i="4"/>
  <c r="BA18" i="4"/>
  <c r="BA17" i="4"/>
  <c r="BA16" i="4"/>
  <c r="BA15" i="4"/>
  <c r="BA14" i="4"/>
  <c r="BA13" i="4"/>
  <c r="BA12" i="4"/>
  <c r="BE695" i="4"/>
  <c r="BE696" i="4"/>
  <c r="AP68" i="4"/>
  <c r="AP79" i="4"/>
  <c r="AO68" i="4"/>
  <c r="AO78" i="4"/>
  <c r="AO79" i="4"/>
  <c r="AO287" i="4"/>
  <c r="AO251" i="4"/>
  <c r="AO252" i="4"/>
  <c r="AO253" i="4"/>
  <c r="AO254" i="4"/>
  <c r="AO255" i="4"/>
  <c r="AO256" i="4"/>
  <c r="AB580" i="4"/>
  <c r="AB579" i="4"/>
  <c r="AB573" i="4"/>
  <c r="AB577" i="4"/>
  <c r="AB576" i="4"/>
  <c r="AB575" i="4"/>
  <c r="AB537" i="4"/>
  <c r="AO227" i="4"/>
  <c r="AO228" i="4"/>
  <c r="AO229" i="4"/>
  <c r="AO230" i="4"/>
  <c r="AO231" i="4"/>
  <c r="AO232" i="4"/>
  <c r="AO233" i="4"/>
  <c r="AO234" i="4"/>
  <c r="AO235" i="4"/>
  <c r="AO236" i="4"/>
  <c r="AO237" i="4"/>
  <c r="AO238" i="4"/>
  <c r="AO239" i="4"/>
  <c r="AO240" i="4"/>
  <c r="AO241" i="4"/>
  <c r="AO242" i="4"/>
  <c r="AO243" i="4"/>
  <c r="AO244" i="4"/>
  <c r="AO245" i="4"/>
  <c r="AO246" i="4"/>
  <c r="AO247" i="4"/>
  <c r="AO248" i="4"/>
  <c r="AO249" i="4"/>
  <c r="AO250" i="4"/>
  <c r="AO257" i="4"/>
  <c r="AO258" i="4"/>
  <c r="AO259" i="4"/>
  <c r="AO260" i="4"/>
  <c r="AO261" i="4"/>
  <c r="AO262" i="4"/>
  <c r="AO263" i="4"/>
  <c r="AO264" i="4"/>
  <c r="AO265" i="4"/>
  <c r="AO266" i="4"/>
  <c r="AO267" i="4"/>
  <c r="AO268" i="4"/>
  <c r="AO269" i="4"/>
  <c r="AO270" i="4"/>
  <c r="AO271" i="4"/>
  <c r="AO272" i="4"/>
  <c r="AO273" i="4"/>
  <c r="AO274" i="4"/>
  <c r="AO275" i="4"/>
  <c r="AO276" i="4"/>
  <c r="AO277" i="4"/>
  <c r="AO278" i="4"/>
  <c r="AO279" i="4"/>
  <c r="AO280" i="4"/>
  <c r="AO281" i="4"/>
  <c r="AO282" i="4"/>
  <c r="AO283" i="4"/>
  <c r="AO284" i="4"/>
  <c r="AO285" i="4"/>
  <c r="AO286" i="4"/>
  <c r="AO288" i="4"/>
  <c r="AO289" i="4"/>
  <c r="AO290" i="4"/>
  <c r="AO291" i="4"/>
  <c r="AO292" i="4"/>
  <c r="AO293" i="4"/>
  <c r="AO294" i="4"/>
  <c r="AO295" i="4"/>
  <c r="AO296" i="4"/>
  <c r="AO297" i="4"/>
  <c r="AO298" i="4"/>
  <c r="AO299" i="4"/>
  <c r="AO300" i="4"/>
  <c r="AO301" i="4"/>
  <c r="AO302" i="4"/>
  <c r="AO303" i="4"/>
  <c r="AO304" i="4"/>
  <c r="AO305" i="4"/>
  <c r="AO306" i="4"/>
  <c r="AO307" i="4"/>
  <c r="AO308" i="4"/>
  <c r="AO309" i="4"/>
  <c r="AO310" i="4"/>
  <c r="AO311" i="4"/>
  <c r="AO312" i="4"/>
  <c r="AO313" i="4"/>
  <c r="AO314" i="4"/>
  <c r="AO315" i="4"/>
  <c r="AO316" i="4"/>
  <c r="AO317" i="4"/>
  <c r="AO318" i="4"/>
  <c r="AO319" i="4"/>
  <c r="AO320" i="4"/>
  <c r="AO321" i="4"/>
  <c r="AO322" i="4"/>
  <c r="AO323" i="4"/>
  <c r="AO324" i="4"/>
  <c r="AO325" i="4"/>
  <c r="AO326" i="4"/>
  <c r="AO327" i="4"/>
  <c r="AO328" i="4"/>
  <c r="AO329" i="4"/>
  <c r="AO330" i="4"/>
  <c r="AO331" i="4"/>
  <c r="AO332" i="4"/>
  <c r="AO333" i="4"/>
  <c r="AO334" i="4"/>
  <c r="AO335" i="4"/>
  <c r="AO336" i="4"/>
  <c r="AO337" i="4"/>
  <c r="AO338" i="4"/>
  <c r="AO339" i="4"/>
  <c r="AO340" i="4"/>
  <c r="AO341" i="4"/>
  <c r="AO342" i="4"/>
  <c r="AO343" i="4"/>
  <c r="AO344" i="4"/>
  <c r="AO345" i="4"/>
  <c r="AO346" i="4"/>
  <c r="AO347" i="4"/>
  <c r="AO348" i="4"/>
  <c r="AO349" i="4"/>
  <c r="AO350" i="4"/>
  <c r="AO351" i="4"/>
  <c r="AO352" i="4"/>
  <c r="AO353" i="4"/>
  <c r="AO354" i="4"/>
  <c r="AO355" i="4"/>
  <c r="AO356" i="4"/>
  <c r="AO357" i="4"/>
  <c r="AO358" i="4"/>
  <c r="AO359" i="4"/>
  <c r="AO360" i="4"/>
  <c r="AO361" i="4"/>
  <c r="AO362" i="4"/>
  <c r="AO363" i="4"/>
  <c r="AO364" i="4"/>
  <c r="AO365" i="4"/>
  <c r="AO366" i="4"/>
  <c r="AO367" i="4"/>
  <c r="AO368" i="4"/>
  <c r="AO369" i="4"/>
  <c r="AO370" i="4"/>
  <c r="AO371" i="4"/>
  <c r="AO372" i="4"/>
  <c r="AO373" i="4"/>
  <c r="AO374" i="4"/>
  <c r="AO375" i="4"/>
  <c r="AO376" i="4"/>
  <c r="AO377" i="4"/>
  <c r="AO378" i="4"/>
  <c r="AO379" i="4"/>
  <c r="AO394" i="4"/>
  <c r="AO42" i="4"/>
  <c r="BA11" i="4"/>
  <c r="BA10" i="4"/>
  <c r="BA9" i="4"/>
  <c r="BA8" i="4"/>
  <c r="BA7" i="4"/>
  <c r="BA6" i="4"/>
  <c r="BA5" i="4"/>
  <c r="BA4" i="4"/>
  <c r="BA3" i="4"/>
  <c r="BA2" i="4"/>
  <c r="AO81" i="4"/>
  <c r="AO87" i="4"/>
  <c r="AO89" i="4"/>
  <c r="AO97" i="4"/>
  <c r="AO98" i="4"/>
  <c r="BA98" i="4"/>
  <c r="BA97" i="4"/>
  <c r="BA96" i="4"/>
  <c r="BA95" i="4"/>
  <c r="BA94" i="4"/>
  <c r="BA93" i="4"/>
  <c r="BA92" i="4"/>
  <c r="BA91" i="4"/>
  <c r="BA90" i="4"/>
  <c r="BA89" i="4"/>
  <c r="BA88" i="4"/>
  <c r="BA87" i="4"/>
  <c r="BA86" i="4"/>
  <c r="BA85" i="4"/>
  <c r="BA84" i="4"/>
  <c r="BA83" i="4"/>
  <c r="BA82" i="4"/>
  <c r="BA81" i="4"/>
  <c r="BA80" i="4"/>
  <c r="BA79" i="4"/>
  <c r="BA78" i="4"/>
  <c r="BA77" i="4"/>
  <c r="BA76" i="4"/>
  <c r="BA75" i="4"/>
  <c r="BA74" i="4"/>
  <c r="BA73" i="4"/>
  <c r="BA72" i="4"/>
  <c r="BA71" i="4"/>
  <c r="BA70" i="4"/>
  <c r="BA69" i="4"/>
  <c r="BA68" i="4"/>
  <c r="BA67" i="4"/>
  <c r="BA66" i="4"/>
  <c r="BA65" i="4"/>
  <c r="BA64" i="4"/>
  <c r="BA63" i="4"/>
  <c r="BA62" i="4"/>
  <c r="BA61" i="4"/>
  <c r="BA60" i="4"/>
  <c r="BA59" i="4"/>
  <c r="BA58" i="4"/>
  <c r="BA56" i="4"/>
  <c r="BA55" i="4"/>
  <c r="BA54" i="4"/>
  <c r="BA53" i="4"/>
  <c r="BA52" i="4"/>
  <c r="BA51" i="4"/>
  <c r="BA50" i="4"/>
  <c r="BA49" i="4"/>
  <c r="BA48" i="4"/>
  <c r="BA47" i="4"/>
  <c r="BA46" i="4"/>
  <c r="BA45" i="4"/>
  <c r="BA44" i="4"/>
  <c r="BA43" i="4"/>
  <c r="BA42" i="4"/>
  <c r="BA100" i="4"/>
  <c r="BA101" i="4"/>
  <c r="BA102" i="4"/>
  <c r="BA103" i="4"/>
  <c r="BA104" i="4"/>
  <c r="BA105" i="4"/>
  <c r="BA106" i="4"/>
  <c r="BA107" i="4"/>
  <c r="BA108" i="4"/>
  <c r="BA109" i="4"/>
  <c r="BA110" i="4"/>
  <c r="BA111" i="4"/>
  <c r="BA112" i="4"/>
  <c r="BA113" i="4"/>
  <c r="BA114" i="4"/>
  <c r="BA115" i="4"/>
  <c r="BA116" i="4"/>
  <c r="BA117" i="4"/>
  <c r="BA118" i="4"/>
  <c r="BA119" i="4"/>
  <c r="BA120" i="4"/>
  <c r="AO121" i="4"/>
  <c r="BA121" i="4"/>
  <c r="BA122" i="4"/>
  <c r="BA123" i="4"/>
  <c r="BA124" i="4"/>
  <c r="BA125" i="4"/>
  <c r="AO126" i="4"/>
  <c r="BA126" i="4"/>
  <c r="AO127" i="4"/>
  <c r="BA127" i="4"/>
  <c r="BA128" i="4"/>
  <c r="BA129" i="4"/>
  <c r="BA130" i="4"/>
  <c r="BA131" i="4"/>
  <c r="BA132" i="4"/>
  <c r="BA133" i="4"/>
  <c r="BA134" i="4"/>
  <c r="BA135" i="4"/>
  <c r="BA136" i="4"/>
  <c r="BA137" i="4"/>
  <c r="BA138" i="4"/>
  <c r="BA139" i="4"/>
  <c r="BA140" i="4"/>
  <c r="BA141" i="4"/>
  <c r="BA142" i="4"/>
  <c r="BA143" i="4"/>
  <c r="BA144" i="4"/>
  <c r="BA145" i="4"/>
  <c r="BA146" i="4"/>
  <c r="BA147" i="4"/>
  <c r="BA148" i="4"/>
  <c r="BA149" i="4"/>
  <c r="BA150" i="4"/>
  <c r="BA151" i="4"/>
  <c r="BA152" i="4"/>
  <c r="BA153" i="4"/>
  <c r="BA154" i="4"/>
  <c r="BA155" i="4"/>
  <c r="BA156" i="4"/>
  <c r="BA157" i="4"/>
  <c r="BA158" i="4"/>
  <c r="BA159" i="4"/>
  <c r="BA160" i="4"/>
  <c r="AO161" i="4"/>
  <c r="BA161" i="4"/>
  <c r="BA162" i="4"/>
  <c r="BA163" i="4"/>
  <c r="BA164" i="4"/>
  <c r="BA165" i="4"/>
  <c r="BA166" i="4"/>
  <c r="BA167" i="4"/>
  <c r="BA168" i="4"/>
  <c r="BA169" i="4"/>
  <c r="BA170" i="4"/>
  <c r="BA171" i="4"/>
  <c r="BA172" i="4"/>
  <c r="BA173" i="4"/>
  <c r="BA174" i="4"/>
  <c r="BA175" i="4"/>
  <c r="BA176" i="4"/>
  <c r="BA177" i="4"/>
  <c r="BA178" i="4"/>
  <c r="AO179" i="4"/>
  <c r="BA179" i="4"/>
  <c r="BA180" i="4"/>
  <c r="BA181" i="4"/>
  <c r="BA182" i="4"/>
  <c r="BA183" i="4"/>
  <c r="BA184" i="4"/>
  <c r="BA185" i="4"/>
  <c r="BA186" i="4"/>
  <c r="BA187" i="4"/>
  <c r="BA188" i="4"/>
  <c r="BA189" i="4"/>
  <c r="BA190" i="4"/>
  <c r="BA191" i="4"/>
  <c r="BA192" i="4"/>
  <c r="BA193" i="4"/>
  <c r="BA194" i="4"/>
  <c r="BA195" i="4"/>
  <c r="BA196" i="4"/>
  <c r="AO197" i="4"/>
  <c r="BA197" i="4"/>
  <c r="AO198" i="4"/>
  <c r="BA198" i="4"/>
  <c r="AO199" i="4"/>
  <c r="BA199" i="4"/>
  <c r="AO200" i="4"/>
  <c r="BA200" i="4"/>
  <c r="AO201" i="4"/>
  <c r="BA201" i="4"/>
  <c r="AO202" i="4"/>
  <c r="BA202" i="4"/>
  <c r="AO203" i="4"/>
  <c r="BA203" i="4"/>
  <c r="AO204" i="4"/>
  <c r="BA204" i="4"/>
  <c r="AO205" i="4"/>
  <c r="BA205" i="4"/>
  <c r="AO206" i="4"/>
  <c r="BA206" i="4"/>
  <c r="AO207" i="4"/>
  <c r="BA207" i="4"/>
  <c r="AO208" i="4"/>
  <c r="BA208" i="4"/>
  <c r="AO209" i="4"/>
  <c r="BA209" i="4"/>
  <c r="AO210" i="4"/>
  <c r="BA210" i="4"/>
  <c r="AO211" i="4"/>
  <c r="BA211" i="4"/>
  <c r="AO212" i="4"/>
  <c r="BA212" i="4"/>
  <c r="AO213" i="4"/>
  <c r="BA213" i="4"/>
  <c r="AO214" i="4"/>
  <c r="BA214" i="4"/>
  <c r="AO215" i="4"/>
  <c r="BA215" i="4"/>
  <c r="AO216" i="4"/>
  <c r="BA216" i="4"/>
  <c r="AO217" i="4"/>
  <c r="BA217" i="4"/>
  <c r="AO218" i="4"/>
  <c r="BA218" i="4"/>
  <c r="AO219" i="4"/>
  <c r="BA219" i="4"/>
  <c r="AO220" i="4"/>
  <c r="BA220" i="4"/>
  <c r="AO221" i="4"/>
  <c r="BA221" i="4"/>
  <c r="AO222" i="4"/>
  <c r="BA222" i="4"/>
  <c r="AO223" i="4"/>
  <c r="BA223" i="4"/>
  <c r="AO224" i="4"/>
  <c r="BA224" i="4"/>
  <c r="AO225" i="4"/>
  <c r="BA225" i="4"/>
  <c r="AO226" i="4"/>
  <c r="BA226" i="4"/>
  <c r="BA227" i="4"/>
  <c r="BA228" i="4"/>
  <c r="BA229" i="4"/>
  <c r="BA230" i="4"/>
  <c r="BA231" i="4"/>
  <c r="BA232" i="4"/>
  <c r="BA233" i="4"/>
  <c r="BA234" i="4"/>
  <c r="BA235" i="4"/>
  <c r="BA236" i="4"/>
  <c r="BA237" i="4"/>
  <c r="BA238" i="4"/>
  <c r="BA239" i="4"/>
  <c r="BA240" i="4"/>
  <c r="BA241" i="4"/>
  <c r="BA242" i="4"/>
  <c r="BA243" i="4"/>
  <c r="BA244" i="4"/>
  <c r="BA245" i="4"/>
  <c r="BA246" i="4"/>
  <c r="BA247" i="4"/>
  <c r="BA248" i="4"/>
  <c r="BA249" i="4"/>
  <c r="BA250" i="4"/>
  <c r="BA251" i="4"/>
  <c r="BA252" i="4"/>
  <c r="BA253" i="4"/>
  <c r="BA254" i="4"/>
  <c r="BA255" i="4"/>
  <c r="BA256" i="4"/>
  <c r="BA257" i="4"/>
  <c r="BA258" i="4"/>
  <c r="BA259" i="4"/>
  <c r="BA260" i="4"/>
  <c r="BA261" i="4"/>
  <c r="BA262" i="4"/>
  <c r="BA263" i="4"/>
  <c r="BA264" i="4"/>
  <c r="BA265" i="4"/>
  <c r="BA266" i="4"/>
  <c r="BA267" i="4"/>
  <c r="BA268" i="4"/>
  <c r="BA269" i="4"/>
  <c r="BA270" i="4"/>
  <c r="BA271" i="4"/>
  <c r="BA272" i="4"/>
  <c r="BA273" i="4"/>
  <c r="BA274" i="4"/>
  <c r="BA275" i="4"/>
  <c r="BA276" i="4"/>
  <c r="BA277" i="4"/>
  <c r="BA278" i="4"/>
  <c r="BA279" i="4"/>
  <c r="BA280" i="4"/>
  <c r="BA281" i="4"/>
  <c r="BA282" i="4"/>
  <c r="BA283" i="4"/>
  <c r="BA284" i="4"/>
  <c r="BA285" i="4"/>
  <c r="BA286" i="4"/>
  <c r="BA287" i="4"/>
  <c r="BA288" i="4"/>
  <c r="BA289" i="4"/>
  <c r="BA290" i="4"/>
  <c r="BA291" i="4"/>
  <c r="BA292" i="4"/>
  <c r="BA293" i="4"/>
  <c r="BA294" i="4"/>
  <c r="BA295" i="4"/>
  <c r="BA296" i="4"/>
  <c r="BA297" i="4"/>
  <c r="BA298" i="4"/>
  <c r="BA299" i="4"/>
  <c r="BA300" i="4"/>
  <c r="BA301" i="4"/>
  <c r="BA302" i="4"/>
  <c r="BA303" i="4"/>
  <c r="BA304" i="4"/>
  <c r="BA305" i="4"/>
  <c r="BA306" i="4"/>
  <c r="BA307" i="4"/>
  <c r="BA308" i="4"/>
  <c r="BA309" i="4"/>
  <c r="BA310" i="4"/>
  <c r="BA311" i="4"/>
  <c r="BA312" i="4"/>
  <c r="BA313" i="4"/>
  <c r="BA314" i="4"/>
  <c r="BA315" i="4"/>
  <c r="BA316" i="4"/>
  <c r="BA317" i="4"/>
  <c r="BA318" i="4"/>
  <c r="BA319" i="4"/>
  <c r="BA320" i="4"/>
  <c r="BA321" i="4"/>
  <c r="BA322" i="4"/>
  <c r="BA323" i="4"/>
  <c r="BA324" i="4"/>
  <c r="BA325" i="4"/>
  <c r="BA326" i="4"/>
  <c r="BA327" i="4"/>
  <c r="BA328" i="4"/>
  <c r="BA329" i="4"/>
  <c r="BA330" i="4"/>
  <c r="BA331" i="4"/>
  <c r="BA332" i="4"/>
  <c r="BA333" i="4"/>
  <c r="BA334" i="4"/>
  <c r="BA335" i="4"/>
  <c r="BA336" i="4"/>
  <c r="BA337" i="4"/>
  <c r="BA338" i="4"/>
  <c r="BA339" i="4"/>
  <c r="BA340" i="4"/>
  <c r="BA341" i="4"/>
  <c r="BA342" i="4"/>
  <c r="BA343" i="4"/>
  <c r="BA344" i="4"/>
  <c r="BA345" i="4"/>
  <c r="BA346" i="4"/>
  <c r="BA347" i="4"/>
  <c r="BA348" i="4"/>
  <c r="BA349" i="4"/>
  <c r="BA350" i="4"/>
  <c r="BA351" i="4"/>
  <c r="BA352" i="4"/>
  <c r="BA353" i="4"/>
  <c r="BA354" i="4"/>
  <c r="BA355" i="4"/>
  <c r="BA356" i="4"/>
  <c r="BA357" i="4"/>
  <c r="BA358" i="4"/>
  <c r="BA359" i="4"/>
  <c r="BA360" i="4"/>
  <c r="BA361" i="4"/>
  <c r="BA362" i="4"/>
  <c r="BA363" i="4"/>
  <c r="BA364" i="4"/>
  <c r="BA365" i="4"/>
  <c r="BA366" i="4"/>
  <c r="BA367" i="4"/>
  <c r="BA368" i="4"/>
  <c r="BA369" i="4"/>
  <c r="BA370" i="4"/>
  <c r="BA371" i="4"/>
  <c r="BA372" i="4"/>
  <c r="BA373" i="4"/>
  <c r="BA374" i="4"/>
  <c r="BA375" i="4"/>
  <c r="BA376" i="4"/>
  <c r="BA377" i="4"/>
  <c r="BA378" i="4"/>
  <c r="BA379" i="4"/>
  <c r="BA380" i="4"/>
  <c r="BA381" i="4"/>
  <c r="BA382" i="4"/>
  <c r="BA383" i="4"/>
  <c r="BA384" i="4"/>
  <c r="BA385" i="4"/>
  <c r="BA386" i="4"/>
  <c r="BA387" i="4"/>
  <c r="BA388" i="4"/>
  <c r="BA389" i="4"/>
  <c r="BA390" i="4"/>
  <c r="BA391" i="4"/>
  <c r="BA392" i="4"/>
  <c r="BA393" i="4"/>
  <c r="BA394" i="4"/>
  <c r="AO395" i="4"/>
  <c r="BA395" i="4"/>
  <c r="AO535" i="4"/>
  <c r="BA535" i="4"/>
  <c r="AO536" i="4"/>
  <c r="BA536" i="4"/>
  <c r="AO537" i="4"/>
  <c r="BA537" i="4"/>
  <c r="AO538" i="4"/>
  <c r="BA538" i="4"/>
  <c r="AO539" i="4"/>
  <c r="BA539" i="4"/>
  <c r="AO540" i="4"/>
  <c r="BA540" i="4"/>
  <c r="AO541" i="4"/>
  <c r="BA541" i="4"/>
  <c r="AO542" i="4"/>
  <c r="BA542" i="4"/>
  <c r="AO543" i="4"/>
  <c r="BA543" i="4"/>
  <c r="AO544" i="4"/>
  <c r="BA544" i="4"/>
  <c r="AO545" i="4"/>
  <c r="BA545" i="4"/>
  <c r="AO546" i="4"/>
  <c r="BA546" i="4"/>
  <c r="AO547" i="4"/>
  <c r="BA547" i="4"/>
  <c r="AO548" i="4"/>
  <c r="BA548" i="4"/>
  <c r="AO549" i="4"/>
  <c r="BA549" i="4"/>
  <c r="AO550" i="4"/>
  <c r="BA550" i="4"/>
  <c r="AO551" i="4"/>
  <c r="BA551" i="4"/>
  <c r="AO552" i="4"/>
  <c r="BA552" i="4"/>
  <c r="AO553" i="4"/>
  <c r="BA553" i="4"/>
  <c r="AO554" i="4"/>
  <c r="BA554" i="4"/>
  <c r="AO555" i="4"/>
  <c r="BA555" i="4"/>
  <c r="AO556" i="4"/>
  <c r="BA556" i="4"/>
  <c r="AO557" i="4"/>
  <c r="BA557" i="4"/>
  <c r="AO558" i="4"/>
  <c r="BA558" i="4"/>
  <c r="AO559" i="4"/>
  <c r="BA559" i="4"/>
  <c r="BA560" i="4"/>
  <c r="BA561" i="4"/>
  <c r="AO562" i="4"/>
  <c r="BA562" i="4"/>
  <c r="AO563" i="4"/>
  <c r="BA563" i="4"/>
  <c r="BA564" i="4"/>
  <c r="BA565" i="4"/>
  <c r="BA566" i="4"/>
  <c r="BA567" i="4"/>
  <c r="AO568" i="4"/>
  <c r="BA568" i="4"/>
  <c r="AO569" i="4"/>
  <c r="BA569" i="4"/>
  <c r="AO570" i="4"/>
  <c r="BA570" i="4"/>
  <c r="AO571" i="4"/>
  <c r="BA571" i="4"/>
  <c r="AO572" i="4"/>
  <c r="BA572" i="4"/>
  <c r="BA573" i="4"/>
  <c r="AO574" i="4"/>
  <c r="BA574" i="4"/>
  <c r="AO575" i="4"/>
  <c r="BA575" i="4"/>
  <c r="AO576" i="4"/>
  <c r="BA576" i="4"/>
  <c r="AO577" i="4"/>
  <c r="BA577" i="4"/>
  <c r="AO578" i="4"/>
  <c r="BA578" i="4"/>
  <c r="AO579" i="4"/>
  <c r="BA579" i="4"/>
  <c r="AO580" i="4"/>
  <c r="BA580" i="4"/>
  <c r="AO581" i="4"/>
  <c r="BA581" i="4"/>
  <c r="BA582" i="4"/>
  <c r="BA583" i="4"/>
  <c r="AO584" i="4"/>
  <c r="BA584" i="4"/>
  <c r="AO585" i="4"/>
  <c r="BA585" i="4"/>
  <c r="AO586" i="4"/>
  <c r="BA586" i="4"/>
  <c r="AO587" i="4"/>
  <c r="BA587" i="4"/>
  <c r="AO588" i="4"/>
  <c r="BA588" i="4"/>
  <c r="AO589" i="4"/>
  <c r="BA589" i="4"/>
  <c r="AO590" i="4"/>
  <c r="BA590" i="4"/>
  <c r="AO591" i="4"/>
  <c r="BA591" i="4"/>
  <c r="AO592" i="4"/>
  <c r="BA592" i="4"/>
  <c r="AO593" i="4"/>
  <c r="BA593" i="4"/>
  <c r="AO594" i="4"/>
  <c r="BA594" i="4"/>
  <c r="AO595" i="4"/>
  <c r="BA595" i="4"/>
  <c r="AO596" i="4"/>
  <c r="BA596" i="4"/>
  <c r="AO597" i="4"/>
  <c r="BA597" i="4"/>
  <c r="AO598" i="4"/>
  <c r="BA598" i="4"/>
  <c r="AO599" i="4"/>
  <c r="BA599" i="4"/>
  <c r="AO600" i="4"/>
  <c r="BA600" i="4"/>
  <c r="AO601" i="4"/>
  <c r="BA601" i="4"/>
  <c r="AO602" i="4"/>
  <c r="BA602" i="4"/>
  <c r="AO603" i="4"/>
  <c r="BA603" i="4"/>
  <c r="AO604" i="4"/>
  <c r="BA604" i="4"/>
  <c r="AO605" i="4"/>
  <c r="BA605" i="4"/>
  <c r="AO606" i="4"/>
  <c r="BA606" i="4"/>
  <c r="AO607" i="4"/>
  <c r="BA607" i="4"/>
  <c r="AO608" i="4"/>
  <c r="BA608" i="4"/>
  <c r="AO609" i="4"/>
  <c r="BA609" i="4"/>
  <c r="AO610" i="4"/>
  <c r="BA610" i="4"/>
  <c r="AO611" i="4"/>
  <c r="BA611" i="4"/>
  <c r="AO612" i="4"/>
  <c r="BA612" i="4"/>
  <c r="AO613" i="4"/>
  <c r="BA613" i="4"/>
  <c r="AO614" i="4"/>
  <c r="BA614" i="4"/>
  <c r="AO615" i="4"/>
  <c r="BA615" i="4"/>
  <c r="AO616" i="4"/>
  <c r="BA616" i="4"/>
  <c r="AO617" i="4"/>
  <c r="BA617" i="4"/>
  <c r="AO618" i="4"/>
  <c r="BA618" i="4"/>
  <c r="AO619" i="4"/>
  <c r="BA619" i="4"/>
  <c r="AO620" i="4"/>
  <c r="BA620" i="4"/>
  <c r="AO621" i="4"/>
  <c r="BA621" i="4"/>
  <c r="AO622" i="4"/>
  <c r="BA622" i="4"/>
  <c r="AO623" i="4"/>
  <c r="BA623" i="4"/>
  <c r="AO624" i="4"/>
  <c r="BA624" i="4"/>
  <c r="AO625" i="4"/>
  <c r="BA625" i="4"/>
  <c r="AO626" i="4"/>
  <c r="BA626" i="4"/>
  <c r="AO627" i="4"/>
  <c r="BA627" i="4"/>
  <c r="AO628" i="4"/>
  <c r="BA628" i="4"/>
  <c r="AO629" i="4"/>
  <c r="BA629" i="4"/>
  <c r="AO630" i="4"/>
  <c r="BA630" i="4"/>
  <c r="AO631" i="4"/>
  <c r="BA631" i="4"/>
  <c r="AO632" i="4"/>
  <c r="BA632" i="4"/>
  <c r="AO633" i="4"/>
  <c r="BA633" i="4"/>
  <c r="AO634" i="4"/>
  <c r="BA634" i="4"/>
  <c r="AO635" i="4"/>
  <c r="BA635" i="4"/>
  <c r="AO636" i="4"/>
  <c r="BA636" i="4"/>
  <c r="AO637" i="4"/>
  <c r="BA637" i="4"/>
  <c r="BA638" i="4"/>
  <c r="AO639" i="4"/>
  <c r="BA639" i="4"/>
  <c r="AO640" i="4"/>
  <c r="BA640" i="4"/>
  <c r="AO641" i="4"/>
  <c r="BA641" i="4"/>
  <c r="AO642" i="4"/>
  <c r="BA642" i="4"/>
  <c r="AO643" i="4"/>
  <c r="BA643" i="4"/>
  <c r="AO644" i="4"/>
  <c r="BA644" i="4"/>
  <c r="AO645" i="4"/>
  <c r="BA645" i="4"/>
  <c r="AO646" i="4"/>
  <c r="BA646" i="4"/>
  <c r="AO647" i="4"/>
  <c r="BA647" i="4"/>
  <c r="AO648" i="4"/>
  <c r="BA648" i="4"/>
  <c r="AO649" i="4"/>
  <c r="BA649" i="4"/>
  <c r="AO650" i="4"/>
  <c r="BA650" i="4"/>
  <c r="AO651" i="4"/>
  <c r="BA651" i="4"/>
  <c r="AO652" i="4"/>
  <c r="BA652" i="4"/>
  <c r="AO653" i="4"/>
  <c r="BA653" i="4"/>
  <c r="AO654" i="4"/>
  <c r="BA654" i="4"/>
  <c r="AO655" i="4"/>
  <c r="BA655" i="4"/>
  <c r="AO656" i="4"/>
  <c r="BA656" i="4"/>
  <c r="AO657" i="4"/>
  <c r="BA657" i="4"/>
  <c r="AO658" i="4"/>
  <c r="BA658" i="4"/>
  <c r="AO659" i="4"/>
  <c r="BA659" i="4"/>
  <c r="AO660" i="4"/>
  <c r="BA660" i="4"/>
  <c r="AO661" i="4"/>
  <c r="BA661" i="4"/>
  <c r="AO662" i="4"/>
  <c r="BA662" i="4"/>
  <c r="AO663" i="4"/>
  <c r="BA663" i="4"/>
  <c r="AO664" i="4"/>
  <c r="BA664" i="4"/>
  <c r="AO665" i="4"/>
  <c r="BA665" i="4"/>
  <c r="AO666" i="4"/>
  <c r="BA666" i="4"/>
  <c r="AO667" i="4"/>
  <c r="BA667" i="4"/>
  <c r="AO668" i="4"/>
  <c r="BA668" i="4"/>
  <c r="AO669" i="4"/>
  <c r="BA669" i="4"/>
  <c r="AO670" i="4"/>
  <c r="BA670" i="4"/>
  <c r="AO671" i="4"/>
  <c r="BA671" i="4"/>
  <c r="AO672" i="4"/>
  <c r="BA672" i="4"/>
  <c r="AO673" i="4"/>
  <c r="BA673" i="4"/>
  <c r="AO674" i="4"/>
  <c r="BA674" i="4"/>
  <c r="AO675" i="4"/>
  <c r="BA675" i="4"/>
  <c r="AO676" i="4"/>
  <c r="BA676" i="4"/>
  <c r="AO677" i="4"/>
  <c r="BA677" i="4"/>
  <c r="AO678" i="4"/>
  <c r="BA678" i="4"/>
  <c r="AO679" i="4"/>
  <c r="BA679" i="4"/>
  <c r="AO680" i="4"/>
  <c r="BA680" i="4"/>
  <c r="AO681" i="4"/>
  <c r="BA681" i="4"/>
  <c r="AO682" i="4"/>
  <c r="BA682" i="4"/>
  <c r="AO683" i="4"/>
  <c r="BA683" i="4"/>
  <c r="AO684" i="4"/>
  <c r="BA684" i="4"/>
  <c r="AO685" i="4"/>
  <c r="BA685" i="4"/>
  <c r="AO686" i="4"/>
  <c r="BA686" i="4"/>
  <c r="AO687" i="4"/>
  <c r="BA687" i="4"/>
  <c r="AO688" i="4"/>
  <c r="BA688" i="4"/>
  <c r="AO689" i="4"/>
  <c r="BA689" i="4"/>
  <c r="AO690" i="4"/>
  <c r="BA690" i="4"/>
  <c r="AO99" i="4"/>
  <c r="AO691" i="4"/>
  <c r="BA691" i="4"/>
  <c r="BA99" i="4"/>
  <c r="AP628" i="4"/>
  <c r="AP608" i="4"/>
  <c r="AP578" i="4"/>
  <c r="AP572" i="4"/>
  <c r="AP641" i="4"/>
  <c r="AQ44" i="4"/>
  <c r="AP81" i="4"/>
  <c r="AP87" i="4"/>
  <c r="AP89" i="4"/>
  <c r="AP97" i="4"/>
  <c r="AP98" i="4"/>
  <c r="AP41" i="4"/>
  <c r="AP23" i="4"/>
  <c r="AP12" i="4"/>
  <c r="AP42" i="4"/>
  <c r="AP99" i="4"/>
  <c r="AP535" i="4"/>
  <c r="M2" i="4"/>
  <c r="AB2" i="4"/>
  <c r="AR2" i="4"/>
  <c r="AB3" i="4"/>
  <c r="AR3" i="4"/>
  <c r="AB4" i="4"/>
  <c r="AR4" i="4"/>
  <c r="AB5" i="4"/>
  <c r="AR5" i="4"/>
  <c r="AB6" i="4"/>
  <c r="AR6" i="4"/>
  <c r="AB7" i="4"/>
  <c r="AR7" i="4"/>
  <c r="AB8" i="4"/>
  <c r="AR8" i="4"/>
  <c r="M9" i="4"/>
  <c r="AB9" i="4"/>
  <c r="AR9" i="4"/>
  <c r="AB10" i="4"/>
  <c r="AR10" i="4"/>
  <c r="AB11" i="4"/>
  <c r="AR11" i="4"/>
  <c r="AQ12" i="4"/>
  <c r="AR12" i="4"/>
  <c r="AB13" i="4"/>
  <c r="AR13" i="4"/>
  <c r="AB14" i="4"/>
  <c r="AR14" i="4"/>
  <c r="AB15" i="4"/>
  <c r="AR15" i="4"/>
  <c r="AB16" i="4"/>
  <c r="AR16" i="4"/>
  <c r="AB17" i="4"/>
  <c r="AR17" i="4"/>
  <c r="AB18" i="4"/>
  <c r="AR18" i="4"/>
  <c r="AB19" i="4"/>
  <c r="AR19" i="4"/>
  <c r="AB20" i="4"/>
  <c r="AR20" i="4"/>
  <c r="AB21" i="4"/>
  <c r="AR21" i="4"/>
  <c r="AB22" i="4"/>
  <c r="AR22" i="4"/>
  <c r="AQ23" i="4"/>
  <c r="AR23" i="4"/>
  <c r="AB24" i="4"/>
  <c r="AR24" i="4"/>
  <c r="AB25" i="4"/>
  <c r="AR25" i="4"/>
  <c r="AB26" i="4"/>
  <c r="AR26" i="4"/>
  <c r="AB27" i="4"/>
  <c r="AR27" i="4"/>
  <c r="AB28" i="4"/>
  <c r="AR28" i="4"/>
  <c r="AB29" i="4"/>
  <c r="AR29" i="4"/>
  <c r="AB30" i="4"/>
  <c r="AR30" i="4"/>
  <c r="AB31" i="4"/>
  <c r="AR31" i="4"/>
  <c r="AB32" i="4"/>
  <c r="AR32" i="4"/>
  <c r="AB33" i="4"/>
  <c r="AR33" i="4"/>
  <c r="AB34" i="4"/>
  <c r="AR34" i="4"/>
  <c r="AB35" i="4"/>
  <c r="AR35" i="4"/>
  <c r="AB36" i="4"/>
  <c r="AR36" i="4"/>
  <c r="AB37" i="4"/>
  <c r="AR37" i="4"/>
  <c r="AB38" i="4"/>
  <c r="AR38" i="4"/>
  <c r="AB39" i="4"/>
  <c r="AR39" i="4"/>
  <c r="AB40" i="4"/>
  <c r="AR40" i="4"/>
  <c r="AQ41" i="4"/>
  <c r="AR41" i="4"/>
  <c r="AQ42" i="4"/>
  <c r="AR42" i="4"/>
  <c r="AB43" i="4"/>
  <c r="AR43" i="4"/>
  <c r="AR44" i="4"/>
  <c r="AB45" i="4"/>
  <c r="AR45" i="4"/>
  <c r="AB46" i="4"/>
  <c r="AR46" i="4"/>
  <c r="AB47" i="4"/>
  <c r="AR47" i="4"/>
  <c r="AQ48" i="4"/>
  <c r="AR48" i="4"/>
  <c r="AB49" i="4"/>
  <c r="AR49" i="4"/>
  <c r="M50" i="4"/>
  <c r="AB50" i="4"/>
  <c r="AR50" i="4"/>
  <c r="M51" i="4"/>
  <c r="AB51" i="4"/>
  <c r="AR51" i="4"/>
  <c r="AQ52" i="4"/>
  <c r="AR52" i="4"/>
  <c r="M53" i="4"/>
  <c r="AB53" i="4"/>
  <c r="AR53" i="4"/>
  <c r="M54" i="4"/>
  <c r="AB54" i="4"/>
  <c r="AR54" i="4"/>
  <c r="AQ55" i="4"/>
  <c r="AR55" i="4"/>
  <c r="AB56" i="4"/>
  <c r="AR56" i="4"/>
  <c r="AB58" i="4"/>
  <c r="AR58" i="4"/>
  <c r="AQ59" i="4"/>
  <c r="AR59" i="4"/>
  <c r="AQ60" i="4"/>
  <c r="AR60" i="4"/>
  <c r="AB61" i="4"/>
  <c r="AR61" i="4"/>
  <c r="AB62" i="4"/>
  <c r="AR62" i="4"/>
  <c r="AB63" i="4"/>
  <c r="AR63" i="4"/>
  <c r="AB64" i="4"/>
  <c r="AR64" i="4"/>
  <c r="L65" i="4"/>
  <c r="M65" i="4"/>
  <c r="AB65" i="4"/>
  <c r="AR65" i="4"/>
  <c r="M66" i="4"/>
  <c r="AB66" i="4"/>
  <c r="AR66" i="4"/>
  <c r="AB67" i="4"/>
  <c r="AR67" i="4"/>
  <c r="AQ68" i="4"/>
  <c r="AR68" i="4"/>
  <c r="AB69" i="4"/>
  <c r="AR69" i="4"/>
  <c r="M70" i="4"/>
  <c r="AB70" i="4"/>
  <c r="AR70" i="4"/>
  <c r="AB71" i="4"/>
  <c r="AR71" i="4"/>
  <c r="M72" i="4"/>
  <c r="AB72" i="4"/>
  <c r="AR72" i="4"/>
  <c r="M73" i="4"/>
  <c r="AB73" i="4"/>
  <c r="AR73" i="4"/>
  <c r="AB74" i="4"/>
  <c r="AR74" i="4"/>
  <c r="AB75" i="4"/>
  <c r="AR75" i="4"/>
  <c r="L76" i="4"/>
  <c r="M76" i="4"/>
  <c r="AB76" i="4"/>
  <c r="AR76" i="4"/>
  <c r="M77" i="4"/>
  <c r="AB77" i="4"/>
  <c r="AR77" i="4"/>
  <c r="AR78" i="4"/>
  <c r="AQ79" i="4"/>
  <c r="AR79" i="4"/>
  <c r="AB80" i="4"/>
  <c r="AR80" i="4"/>
  <c r="AQ81" i="4"/>
  <c r="AR81" i="4"/>
  <c r="M82" i="4"/>
  <c r="AB82" i="4"/>
  <c r="AR82" i="4"/>
  <c r="M83" i="4"/>
  <c r="AB83" i="4"/>
  <c r="AR83" i="4"/>
  <c r="M84" i="4"/>
  <c r="AB84" i="4"/>
  <c r="AR84" i="4"/>
  <c r="AB85" i="4"/>
  <c r="AR85" i="4"/>
  <c r="AB86" i="4"/>
  <c r="AQ87" i="4"/>
  <c r="AR87" i="4"/>
  <c r="M88" i="4"/>
  <c r="AB88" i="4"/>
  <c r="AR88" i="4"/>
  <c r="AQ89" i="4"/>
  <c r="AR89" i="4"/>
  <c r="AB90" i="4"/>
  <c r="AR90" i="4"/>
  <c r="AB91" i="4"/>
  <c r="AR91" i="4"/>
  <c r="AB92" i="4"/>
  <c r="AR92" i="4"/>
  <c r="AB93" i="4"/>
  <c r="AR93" i="4"/>
  <c r="AB94" i="4"/>
  <c r="AR94" i="4"/>
  <c r="AB95" i="4"/>
  <c r="AR95" i="4"/>
  <c r="AB96" i="4"/>
  <c r="AR96" i="4"/>
  <c r="AQ97" i="4"/>
  <c r="AR97" i="4"/>
  <c r="AQ98" i="4"/>
  <c r="AR98" i="4"/>
  <c r="AQ99" i="4"/>
  <c r="AR99" i="4"/>
  <c r="M100" i="4"/>
  <c r="AB100" i="4"/>
  <c r="AR100" i="4"/>
  <c r="M101" i="4"/>
  <c r="AR101" i="4"/>
  <c r="AX101" i="4"/>
  <c r="AY101" i="4"/>
  <c r="M102" i="4"/>
  <c r="AR102" i="4"/>
  <c r="M103" i="4"/>
  <c r="AR103" i="4"/>
  <c r="M104" i="4"/>
  <c r="AR104" i="4"/>
  <c r="M105" i="4"/>
  <c r="AR105" i="4"/>
  <c r="M106" i="4"/>
  <c r="AR106" i="4"/>
  <c r="M107" i="4"/>
  <c r="AR107" i="4"/>
  <c r="M108" i="4"/>
  <c r="AR108" i="4"/>
  <c r="M109" i="4"/>
  <c r="AR109" i="4"/>
  <c r="M110" i="4"/>
  <c r="AR110" i="4"/>
  <c r="M111" i="4"/>
  <c r="AR111" i="4"/>
  <c r="M112" i="4"/>
  <c r="AR112" i="4"/>
  <c r="M113" i="4"/>
  <c r="AR113" i="4"/>
  <c r="M114" i="4"/>
  <c r="AR114" i="4"/>
  <c r="M115" i="4"/>
  <c r="AR115" i="4"/>
  <c r="M116" i="4"/>
  <c r="AR116" i="4"/>
  <c r="M117" i="4"/>
  <c r="AR117" i="4"/>
  <c r="M118" i="4"/>
  <c r="AR118" i="4"/>
  <c r="M119" i="4"/>
  <c r="AR119" i="4"/>
  <c r="M120" i="4"/>
  <c r="AR120" i="4"/>
  <c r="AP121" i="4"/>
  <c r="AQ121" i="4"/>
  <c r="AR121" i="4"/>
  <c r="M122" i="4"/>
  <c r="AB122" i="4"/>
  <c r="M123" i="4"/>
  <c r="M124" i="4"/>
  <c r="M125" i="4"/>
  <c r="AP127" i="4"/>
  <c r="AQ127" i="4"/>
  <c r="AR127" i="4"/>
  <c r="AP161" i="4"/>
  <c r="AQ161" i="4"/>
  <c r="AR161" i="4"/>
  <c r="AP179" i="4"/>
  <c r="AQ179" i="4"/>
  <c r="AR179" i="4"/>
  <c r="AP197" i="4"/>
  <c r="AQ197" i="4"/>
  <c r="AR197" i="4"/>
  <c r="AP218" i="4"/>
  <c r="AQ218" i="4"/>
  <c r="AR218" i="4"/>
  <c r="AP226" i="4"/>
  <c r="AQ226" i="4"/>
  <c r="AR226" i="4"/>
  <c r="L228" i="4"/>
  <c r="M228" i="4"/>
  <c r="AQ250" i="4"/>
  <c r="AR250" i="4"/>
  <c r="L252" i="4"/>
  <c r="M252" i="4"/>
  <c r="AQ256" i="4"/>
  <c r="AR256" i="4"/>
  <c r="L258" i="4"/>
  <c r="AQ261" i="4"/>
  <c r="AR261" i="4"/>
  <c r="AQ271" i="4"/>
  <c r="AR271" i="4"/>
  <c r="AB272" i="4"/>
  <c r="AQ286" i="4"/>
  <c r="AR286" i="4"/>
  <c r="AB287" i="4"/>
  <c r="AB288" i="4"/>
  <c r="AB289" i="4"/>
  <c r="L290" i="4"/>
  <c r="AB290" i="4"/>
  <c r="AB291" i="4"/>
  <c r="AB292" i="4"/>
  <c r="AB293" i="4"/>
  <c r="AB294" i="4"/>
  <c r="AQ295" i="4"/>
  <c r="AR295" i="4"/>
  <c r="M296" i="4"/>
  <c r="AB296" i="4"/>
  <c r="M297" i="4"/>
  <c r="AB297" i="4"/>
  <c r="M298" i="4"/>
  <c r="AB298" i="4"/>
  <c r="AB299" i="4"/>
  <c r="M300" i="4"/>
  <c r="AB300" i="4"/>
  <c r="M301" i="4"/>
  <c r="AB301" i="4"/>
  <c r="M302" i="4"/>
  <c r="AB302" i="4"/>
  <c r="M303" i="4"/>
  <c r="AB303" i="4"/>
  <c r="M304" i="4"/>
  <c r="AB304" i="4"/>
  <c r="M305" i="4"/>
  <c r="AB305" i="4"/>
  <c r="M306" i="4"/>
  <c r="AB306" i="4"/>
  <c r="M307" i="4"/>
  <c r="AB307" i="4"/>
  <c r="M308" i="4"/>
  <c r="AB308" i="4"/>
  <c r="M309" i="4"/>
  <c r="AB309" i="4"/>
  <c r="M310" i="4"/>
  <c r="AB310" i="4"/>
  <c r="L311" i="4"/>
  <c r="M311" i="4"/>
  <c r="AB311" i="4"/>
  <c r="M312" i="4"/>
  <c r="AB312" i="4"/>
  <c r="M313" i="4"/>
  <c r="AB313" i="4"/>
  <c r="M314" i="4"/>
  <c r="AB314" i="4"/>
  <c r="M315" i="4"/>
  <c r="AB315" i="4"/>
  <c r="M316" i="4"/>
  <c r="AB316" i="4"/>
  <c r="M317" i="4"/>
  <c r="AB317" i="4"/>
  <c r="M318" i="4"/>
  <c r="AB318" i="4"/>
  <c r="M319" i="4"/>
  <c r="AB319" i="4"/>
  <c r="M320" i="4"/>
  <c r="AB320" i="4"/>
  <c r="M321" i="4"/>
  <c r="AB321" i="4"/>
  <c r="M322" i="4"/>
  <c r="AB322" i="4"/>
  <c r="M323" i="4"/>
  <c r="AB323" i="4"/>
  <c r="M324" i="4"/>
  <c r="AB324" i="4"/>
  <c r="M325" i="4"/>
  <c r="AB325" i="4"/>
  <c r="M326" i="4"/>
  <c r="AB326" i="4"/>
  <c r="M327" i="4"/>
  <c r="AB327" i="4"/>
  <c r="M328" i="4"/>
  <c r="AB328" i="4"/>
  <c r="M329" i="4"/>
  <c r="AB329" i="4"/>
  <c r="M330" i="4"/>
  <c r="AB330" i="4"/>
  <c r="M331" i="4"/>
  <c r="AB331" i="4"/>
  <c r="M332" i="4"/>
  <c r="AB332" i="4"/>
  <c r="M333" i="4"/>
  <c r="AB333" i="4"/>
  <c r="M334" i="4"/>
  <c r="AB334" i="4"/>
  <c r="M335" i="4"/>
  <c r="AB335" i="4"/>
  <c r="M336" i="4"/>
  <c r="AB336" i="4"/>
  <c r="M337" i="4"/>
  <c r="AB337" i="4"/>
  <c r="M338" i="4"/>
  <c r="AB338" i="4"/>
  <c r="M339" i="4"/>
  <c r="AB339" i="4"/>
  <c r="M340" i="4"/>
  <c r="AB340" i="4"/>
  <c r="M341" i="4"/>
  <c r="AB341" i="4"/>
  <c r="M342" i="4"/>
  <c r="AB342" i="4"/>
  <c r="M343" i="4"/>
  <c r="AB343" i="4"/>
  <c r="M344" i="4"/>
  <c r="AB344" i="4"/>
  <c r="M345" i="4"/>
  <c r="AB345" i="4"/>
  <c r="M346" i="4"/>
  <c r="AB346" i="4"/>
  <c r="M347" i="4"/>
  <c r="AB347" i="4"/>
  <c r="M348" i="4"/>
  <c r="AB348" i="4"/>
  <c r="M349" i="4"/>
  <c r="AB349" i="4"/>
  <c r="M350" i="4"/>
  <c r="AB350" i="4"/>
  <c r="M351" i="4"/>
  <c r="AB351" i="4"/>
  <c r="M352" i="4"/>
  <c r="AB352" i="4"/>
  <c r="M353" i="4"/>
  <c r="AB353" i="4"/>
  <c r="M354" i="4"/>
  <c r="AB354" i="4"/>
  <c r="M355" i="4"/>
  <c r="AB355" i="4"/>
  <c r="M356" i="4"/>
  <c r="AB356" i="4"/>
  <c r="M358" i="4"/>
  <c r="AB358" i="4"/>
  <c r="M359" i="4"/>
  <c r="AB359" i="4"/>
  <c r="M360" i="4"/>
  <c r="AB360" i="4"/>
  <c r="M361" i="4"/>
  <c r="AB361" i="4"/>
  <c r="M362" i="4"/>
  <c r="AB362" i="4"/>
  <c r="M363" i="4"/>
  <c r="AB363" i="4"/>
  <c r="M364" i="4"/>
  <c r="AB364" i="4"/>
  <c r="M365" i="4"/>
  <c r="AB365" i="4"/>
  <c r="M366" i="4"/>
  <c r="AB366" i="4"/>
  <c r="M367" i="4"/>
  <c r="AB367" i="4"/>
  <c r="M368" i="4"/>
  <c r="AB368" i="4"/>
  <c r="M369" i="4"/>
  <c r="AB369" i="4"/>
  <c r="M370" i="4"/>
  <c r="AB370" i="4"/>
  <c r="M371" i="4"/>
  <c r="AB371" i="4"/>
  <c r="M372" i="4"/>
  <c r="AB372" i="4"/>
  <c r="M373" i="4"/>
  <c r="AB373" i="4"/>
  <c r="M374" i="4"/>
  <c r="AB374" i="4"/>
  <c r="M375" i="4"/>
  <c r="AB375" i="4"/>
  <c r="M376" i="4"/>
  <c r="AB376" i="4"/>
  <c r="M377" i="4"/>
  <c r="AB377" i="4"/>
  <c r="AB378" i="4"/>
  <c r="AQ379" i="4"/>
  <c r="AR379" i="4"/>
  <c r="AB380" i="4"/>
  <c r="AB381" i="4"/>
  <c r="AB382" i="4"/>
  <c r="AB383" i="4"/>
  <c r="AR384" i="4"/>
  <c r="L385" i="4"/>
  <c r="M385" i="4"/>
  <c r="AB385" i="4"/>
  <c r="M386" i="4"/>
  <c r="AB386" i="4"/>
  <c r="AB387" i="4"/>
  <c r="AB388" i="4"/>
  <c r="AB389" i="4"/>
  <c r="AB390" i="4"/>
  <c r="AB391" i="4"/>
  <c r="AB392" i="4"/>
  <c r="AQ393" i="4"/>
  <c r="AR393" i="4"/>
  <c r="AQ394" i="4"/>
  <c r="AR394" i="4"/>
  <c r="AP395" i="4"/>
  <c r="AQ395" i="4"/>
  <c r="AR395" i="4"/>
  <c r="AQ535" i="4"/>
  <c r="AR535" i="4"/>
  <c r="M536" i="4"/>
  <c r="AB536" i="4"/>
  <c r="M537" i="4"/>
  <c r="M538" i="4"/>
  <c r="AB538" i="4"/>
  <c r="M539" i="4"/>
  <c r="AB539" i="4"/>
  <c r="M540" i="4"/>
  <c r="AB540" i="4"/>
  <c r="M541" i="4"/>
  <c r="AB541" i="4"/>
  <c r="L542" i="4"/>
  <c r="M542" i="4"/>
  <c r="AB542" i="4"/>
  <c r="AP543" i="4"/>
  <c r="AQ543" i="4"/>
  <c r="AR543" i="4"/>
  <c r="M544" i="4"/>
  <c r="M545" i="4"/>
  <c r="M546" i="4"/>
  <c r="M548" i="4"/>
  <c r="L549" i="4"/>
  <c r="M549" i="4"/>
  <c r="M551" i="4"/>
  <c r="M552" i="4"/>
  <c r="M553" i="4"/>
  <c r="AP554" i="4"/>
  <c r="AQ554" i="4"/>
  <c r="AR554" i="4"/>
  <c r="M555" i="4"/>
  <c r="M556" i="4"/>
  <c r="M557" i="4"/>
  <c r="M558" i="4"/>
  <c r="M559" i="4"/>
  <c r="M560" i="4"/>
  <c r="M561" i="4"/>
  <c r="M562" i="4"/>
  <c r="M564" i="4"/>
  <c r="M565" i="4"/>
  <c r="M566" i="4"/>
  <c r="AP568" i="4"/>
  <c r="AQ568" i="4"/>
  <c r="AR568" i="4"/>
  <c r="AP569" i="4"/>
  <c r="AQ569" i="4"/>
  <c r="AR569" i="4"/>
  <c r="M571" i="4"/>
  <c r="AQ572" i="4"/>
  <c r="AR572" i="4"/>
  <c r="AQ574" i="4"/>
  <c r="AR574" i="4"/>
  <c r="AQ578" i="4"/>
  <c r="AR578" i="4"/>
  <c r="AP581" i="4"/>
  <c r="AQ581" i="4"/>
  <c r="AR581" i="4"/>
  <c r="AB582" i="4"/>
  <c r="AQ583" i="4"/>
  <c r="AR583" i="4"/>
  <c r="M584" i="4"/>
  <c r="M585" i="4"/>
  <c r="M586" i="4"/>
  <c r="AP588" i="4"/>
  <c r="AQ588" i="4"/>
  <c r="AR588" i="4"/>
  <c r="M589" i="4"/>
  <c r="M592" i="4"/>
  <c r="L593" i="4"/>
  <c r="M593" i="4"/>
  <c r="M595" i="4"/>
  <c r="M596" i="4"/>
  <c r="M597" i="4"/>
  <c r="M598" i="4"/>
  <c r="M599" i="4"/>
  <c r="M600" i="4"/>
  <c r="M601" i="4"/>
  <c r="M602" i="4"/>
  <c r="M605" i="4"/>
  <c r="M606" i="4"/>
  <c r="M607" i="4"/>
  <c r="AQ608" i="4"/>
  <c r="AR608" i="4"/>
  <c r="L609" i="4"/>
  <c r="M609" i="4"/>
  <c r="M611" i="4"/>
  <c r="M612" i="4"/>
  <c r="AP613" i="4"/>
  <c r="AQ613" i="4"/>
  <c r="AR613" i="4"/>
  <c r="M617" i="4"/>
  <c r="M618" i="4"/>
  <c r="M619" i="4"/>
  <c r="M620" i="4"/>
  <c r="M621" i="4"/>
  <c r="L622" i="4"/>
  <c r="M622" i="4"/>
  <c r="M627" i="4"/>
  <c r="AQ628" i="4"/>
  <c r="AR628" i="4"/>
  <c r="AP629" i="4"/>
  <c r="AQ629" i="4"/>
  <c r="AR629" i="4"/>
  <c r="M630" i="4"/>
  <c r="AB630" i="4"/>
  <c r="M631" i="4"/>
  <c r="AB631" i="4"/>
  <c r="M632" i="4"/>
  <c r="AB632" i="4"/>
  <c r="AB633" i="4"/>
  <c r="M634" i="4"/>
  <c r="AB634" i="4"/>
  <c r="AP635" i="4"/>
  <c r="AQ635" i="4"/>
  <c r="AR635" i="4"/>
  <c r="M636" i="4"/>
  <c r="AB636" i="4"/>
  <c r="AB637" i="4"/>
  <c r="M638" i="4"/>
  <c r="AB638" i="4"/>
  <c r="M639" i="4"/>
  <c r="AB639" i="4"/>
  <c r="M640" i="4"/>
  <c r="AB640" i="4"/>
  <c r="AQ641" i="4"/>
  <c r="AR641" i="4"/>
  <c r="AP642" i="4"/>
  <c r="AQ642" i="4"/>
  <c r="AR642" i="4"/>
  <c r="AB643" i="4"/>
  <c r="M644" i="4"/>
  <c r="AB644" i="4"/>
  <c r="M645" i="4"/>
  <c r="AB645" i="4"/>
  <c r="M646" i="4"/>
  <c r="AB646" i="4"/>
  <c r="M647" i="4"/>
  <c r="AB647" i="4"/>
  <c r="M648" i="4"/>
  <c r="AB648" i="4"/>
  <c r="M649" i="4"/>
  <c r="AB649" i="4"/>
  <c r="AP650" i="4"/>
  <c r="AQ650" i="4"/>
  <c r="AR650" i="4"/>
  <c r="M651" i="4"/>
  <c r="M652" i="4"/>
  <c r="M653" i="4"/>
  <c r="M654" i="4"/>
  <c r="M655" i="4"/>
  <c r="M656" i="4"/>
  <c r="M657" i="4"/>
  <c r="M658" i="4"/>
  <c r="M659" i="4"/>
  <c r="M660" i="4"/>
  <c r="M661" i="4"/>
  <c r="M662" i="4"/>
  <c r="M663" i="4"/>
  <c r="M664" i="4"/>
  <c r="M665" i="4"/>
  <c r="M666" i="4"/>
  <c r="M667" i="4"/>
  <c r="M668" i="4"/>
  <c r="M669" i="4"/>
  <c r="AP670" i="4"/>
  <c r="AQ670" i="4"/>
  <c r="AR670" i="4"/>
  <c r="M671" i="4"/>
  <c r="M674" i="4"/>
  <c r="M677" i="4"/>
  <c r="AP678" i="4"/>
  <c r="AQ678" i="4"/>
  <c r="AR678" i="4"/>
  <c r="M679" i="4"/>
  <c r="M680" i="4"/>
  <c r="M681" i="4"/>
  <c r="M682" i="4"/>
  <c r="M683" i="4"/>
  <c r="M684" i="4"/>
  <c r="M685" i="4"/>
  <c r="M686" i="4"/>
  <c r="M687" i="4"/>
  <c r="AP688" i="4"/>
  <c r="AQ688" i="4"/>
  <c r="AR688" i="4"/>
  <c r="AP689" i="4"/>
  <c r="AQ689" i="4"/>
  <c r="AR689" i="4"/>
  <c r="AP690" i="4"/>
  <c r="AQ690" i="4"/>
  <c r="AR690" i="4"/>
  <c r="AP691" i="4"/>
  <c r="AQ691" i="4"/>
  <c r="AR691" i="4"/>
</calcChain>
</file>

<file path=xl/comments1.xml><?xml version="1.0" encoding="utf-8"?>
<comments xmlns="http://schemas.openxmlformats.org/spreadsheetml/2006/main">
  <authors>
    <author>User</author>
    <author>CONTROL_INTERNO</author>
    <author>AUX_CONTROLINTERNO</author>
    <author>ETITC etitc</author>
  </authors>
  <commentList>
    <comment ref="H1" authorId="0" shapeId="0">
      <text>
        <r>
          <rPr>
            <b/>
            <sz val="9"/>
            <color indexed="81"/>
            <rFont val="Tahoma"/>
            <family val="2"/>
          </rPr>
          <t xml:space="preserve">Entregable de la actividad, ejemplo:
</t>
        </r>
        <r>
          <rPr>
            <sz val="9"/>
            <color indexed="81"/>
            <rFont val="Tahoma"/>
            <family val="2"/>
          </rPr>
          <t>- Documento
- Acta de entrega
- Máquina en funcionamiento
- Etc.</t>
        </r>
      </text>
    </comment>
    <comment ref="I1" authorId="0" shapeId="0">
      <text>
        <r>
          <rPr>
            <b/>
            <sz val="9"/>
            <color indexed="81"/>
            <rFont val="Tahoma"/>
            <family val="2"/>
          </rPr>
          <t xml:space="preserve">¿Qué tipo de recurso se necesita?:
- </t>
        </r>
        <r>
          <rPr>
            <sz val="9"/>
            <color indexed="81"/>
            <rFont val="Tahoma"/>
            <family val="2"/>
          </rPr>
          <t>Persona natural
- Persona Jurídica
- Equipo de computo
- Máquina
- Etc.</t>
        </r>
      </text>
    </comment>
    <comment ref="J1" authorId="0" shapeId="0">
      <text>
        <r>
          <rPr>
            <b/>
            <sz val="9"/>
            <color indexed="81"/>
            <rFont val="Tahoma"/>
            <family val="2"/>
          </rPr>
          <t xml:space="preserve">A partir de la definición de la columna "RECURSOS", detallar para qué se contrata, por ejemplo:
- </t>
        </r>
        <r>
          <rPr>
            <sz val="9"/>
            <color indexed="81"/>
            <rFont val="Tahoma"/>
            <family val="2"/>
          </rPr>
          <t>Realizar el estudio de mercado
- Adquirir una máquina específica
- Adecuar un área física para operación del proyecto</t>
        </r>
      </text>
    </comment>
    <comment ref="K1" authorId="0" shapeId="0">
      <text>
        <r>
          <rPr>
            <b/>
            <sz val="9"/>
            <color indexed="81"/>
            <rFont val="Tahoma"/>
            <family val="2"/>
          </rPr>
          <t>Número de unidades a contratar o adquirir por lo definido en las columnas RECURSOS y  DETALLE DEL RECURSO A CONTRATAR/ADQUIRIR</t>
        </r>
      </text>
    </comment>
    <comment ref="L1" authorId="0" shapeId="0">
      <text>
        <r>
          <rPr>
            <b/>
            <sz val="9"/>
            <color indexed="81"/>
            <rFont val="Tahoma"/>
            <family val="2"/>
          </rPr>
          <t>Valor unitario del recurso, incluyendo impuestos</t>
        </r>
        <r>
          <rPr>
            <sz val="9"/>
            <color indexed="81"/>
            <rFont val="Tahoma"/>
            <family val="2"/>
          </rPr>
          <t xml:space="preserve">
</t>
        </r>
      </text>
    </comment>
    <comment ref="AC14" authorId="1" shapeId="0">
      <text>
        <r>
          <rPr>
            <b/>
            <sz val="9"/>
            <color indexed="81"/>
            <rFont val="Tahoma"/>
            <family val="2"/>
          </rPr>
          <t>CONTROL INTERNO:</t>
        </r>
        <r>
          <rPr>
            <sz val="9"/>
            <color indexed="81"/>
            <rFont val="Tahoma"/>
            <family val="2"/>
          </rPr>
          <t xml:space="preserve">
publicado</t>
        </r>
      </text>
    </comment>
    <comment ref="Q15" authorId="1" shapeId="0">
      <text>
        <r>
          <rPr>
            <b/>
            <sz val="9"/>
            <color indexed="81"/>
            <rFont val="Tahoma"/>
            <family val="2"/>
          </rPr>
          <t>CONTROL INTERNO:</t>
        </r>
        <r>
          <rPr>
            <sz val="9"/>
            <color indexed="81"/>
            <rFont val="Tahoma"/>
            <family val="2"/>
          </rPr>
          <t xml:space="preserve">
HASTA EL 10 DE FEBRERO</t>
        </r>
      </text>
    </comment>
    <comment ref="AD15" authorId="1" shapeId="0">
      <text>
        <r>
          <rPr>
            <b/>
            <sz val="9"/>
            <color indexed="81"/>
            <rFont val="Tahoma"/>
            <family val="2"/>
          </rPr>
          <t>CONTROL INTERNO:</t>
        </r>
        <r>
          <rPr>
            <sz val="9"/>
            <color indexed="81"/>
            <rFont val="Tahoma"/>
            <family val="2"/>
          </rPr>
          <t xml:space="preserve">
Se presento a la CGN  el 23 de febrero de 2016 y se cuenta con el respectivo informe </t>
        </r>
      </text>
    </comment>
    <comment ref="P16" authorId="1" shapeId="0">
      <text>
        <r>
          <rPr>
            <b/>
            <sz val="9"/>
            <color indexed="81"/>
            <rFont val="Tahoma"/>
            <family val="2"/>
          </rPr>
          <t>CONTROL INTERNO:</t>
        </r>
        <r>
          <rPr>
            <sz val="9"/>
            <color indexed="81"/>
            <rFont val="Tahoma"/>
            <family val="2"/>
          </rPr>
          <t xml:space="preserve">
HASTA EL 30 DE ENERO</t>
        </r>
      </text>
    </comment>
    <comment ref="AD16" authorId="1" shapeId="0">
      <text>
        <r>
          <rPr>
            <b/>
            <sz val="9"/>
            <color indexed="81"/>
            <rFont val="Tahoma"/>
            <family val="2"/>
          </rPr>
          <t>CONTROL INTERNO:</t>
        </r>
        <r>
          <rPr>
            <sz val="9"/>
            <color indexed="81"/>
            <rFont val="Tahoma"/>
            <family val="2"/>
          </rPr>
          <t xml:space="preserve">
AÑO 2014 03 Marzo envió de informe para su publicación </t>
        </r>
      </text>
    </comment>
    <comment ref="AD19" authorId="1" shapeId="0">
      <text>
        <r>
          <rPr>
            <b/>
            <sz val="9"/>
            <color indexed="81"/>
            <rFont val="Tahoma"/>
            <family val="2"/>
          </rPr>
          <t xml:space="preserve">CONTROL INTERNO: Se presentó el 22 de febrero 2016 al DAFP y se cuenta con la Certificación.
</t>
        </r>
      </text>
    </comment>
    <comment ref="R20" authorId="1" shapeId="0">
      <text>
        <r>
          <rPr>
            <b/>
            <sz val="9"/>
            <color indexed="81"/>
            <rFont val="Tahoma"/>
            <family val="2"/>
          </rPr>
          <t>CONTROL INTERNO:</t>
        </r>
        <r>
          <rPr>
            <sz val="9"/>
            <color indexed="81"/>
            <rFont val="Tahoma"/>
            <family val="2"/>
          </rPr>
          <t xml:space="preserve">
PLAZO MÁXIMO: HASTA EL 11 DE MARZO</t>
        </r>
      </text>
    </comment>
    <comment ref="V20" authorId="1" shapeId="0">
      <text>
        <r>
          <rPr>
            <b/>
            <sz val="9"/>
            <color indexed="81"/>
            <rFont val="Tahoma"/>
            <family val="2"/>
          </rPr>
          <t>CONTROL INTERNO:</t>
        </r>
        <r>
          <rPr>
            <sz val="9"/>
            <color indexed="81"/>
            <rFont val="Tahoma"/>
            <family val="2"/>
          </rPr>
          <t xml:space="preserve">
PLAZO MÁXIMO: HASTA EL 11 DE JULIO</t>
        </r>
      </text>
    </comment>
    <comment ref="Z20" authorId="1" shapeId="0">
      <text>
        <r>
          <rPr>
            <b/>
            <sz val="9"/>
            <color indexed="81"/>
            <rFont val="Tahoma"/>
            <family val="2"/>
          </rPr>
          <t>CONTROL INTERNO:</t>
        </r>
        <r>
          <rPr>
            <sz val="9"/>
            <color indexed="81"/>
            <rFont val="Tahoma"/>
            <family val="2"/>
          </rPr>
          <t xml:space="preserve">
PLAZO MÁXIMO: HASTA EL 11 DE NOVIEMBRE</t>
        </r>
      </text>
    </comment>
    <comment ref="AC21" authorId="1" shapeId="0">
      <text>
        <r>
          <rPr>
            <b/>
            <sz val="9"/>
            <color indexed="81"/>
            <rFont val="Tahoma"/>
            <family val="2"/>
          </rPr>
          <t>CONTROL INTERNO:</t>
        </r>
        <r>
          <rPr>
            <sz val="9"/>
            <color indexed="81"/>
            <rFont val="Tahoma"/>
            <family val="2"/>
          </rPr>
          <t xml:space="preserve">
publicado</t>
        </r>
      </text>
    </comment>
    <comment ref="AD22" authorId="2" shapeId="0">
      <text>
        <r>
          <rPr>
            <b/>
            <sz val="9"/>
            <color indexed="81"/>
            <rFont val="Tahoma"/>
            <family val="2"/>
          </rPr>
          <t>AUX_CONTROLINTERNO:</t>
        </r>
        <r>
          <rPr>
            <sz val="9"/>
            <color indexed="81"/>
            <rFont val="Tahoma"/>
            <family val="2"/>
          </rPr>
          <t xml:space="preserve">
04 Marzo enviado por correo electrónico para su publicación </t>
        </r>
      </text>
    </comment>
    <comment ref="E34" authorId="1" shapeId="0">
      <text>
        <r>
          <rPr>
            <b/>
            <sz val="9"/>
            <color indexed="81"/>
            <rFont val="Tahoma"/>
            <family val="2"/>
          </rPr>
          <t>CONTROL INTERNO:</t>
        </r>
        <r>
          <rPr>
            <sz val="9"/>
            <color indexed="81"/>
            <rFont val="Tahoma"/>
            <family val="2"/>
          </rPr>
          <t xml:space="preserve">
ley 1474 de 2011 y 1712 de 2014</t>
        </r>
      </text>
    </comment>
    <comment ref="E605" authorId="3" shapeId="0">
      <text>
        <r>
          <rPr>
            <b/>
            <sz val="9"/>
            <color indexed="81"/>
            <rFont val="Calibri"/>
            <family val="2"/>
          </rPr>
          <t>ETITC :</t>
        </r>
        <r>
          <rPr>
            <sz val="9"/>
            <color indexed="81"/>
            <rFont val="Calibri"/>
            <family val="2"/>
          </rPr>
          <t xml:space="preserve">
Realizable en  Semana cultural
</t>
        </r>
      </text>
    </comment>
    <comment ref="E610" authorId="3" shapeId="0">
      <text>
        <r>
          <rPr>
            <b/>
            <sz val="9"/>
            <color indexed="81"/>
            <rFont val="Calibri"/>
            <family val="2"/>
          </rPr>
          <t>ETITC :</t>
        </r>
        <r>
          <rPr>
            <sz val="9"/>
            <color indexed="81"/>
            <rFont val="Calibri"/>
            <family val="2"/>
          </rPr>
          <t xml:space="preserve">
Se hizo el curso de investigación </t>
        </r>
      </text>
    </comment>
  </commentList>
</comments>
</file>

<file path=xl/sharedStrings.xml><?xml version="1.0" encoding="utf-8"?>
<sst xmlns="http://schemas.openxmlformats.org/spreadsheetml/2006/main" count="5544" uniqueCount="1662">
  <si>
    <t>PROYECTO</t>
  </si>
  <si>
    <t>ACTIVIDADES</t>
  </si>
  <si>
    <t>FECHA INICIO</t>
  </si>
  <si>
    <t>FECHA FIN</t>
  </si>
  <si>
    <t>PRODUCTO DE LA ACTIVIDAD (RESULTADO)</t>
  </si>
  <si>
    <t>RECURSOS</t>
  </si>
  <si>
    <t>DETALLE DEL RECURSO A CONTRATAR / ADQUIRIR</t>
  </si>
  <si>
    <t>CANTIDAD</t>
  </si>
  <si>
    <t>VR. UNITARIO</t>
  </si>
  <si>
    <t>VR. TOTAL</t>
  </si>
  <si>
    <t>BACHILLERATO</t>
  </si>
  <si>
    <t>Educación Inclusiva de Calidad</t>
  </si>
  <si>
    <t>Asegurar la prestación del servicio educativo a nivel de bachillerato técnico industrial</t>
  </si>
  <si>
    <t>Servicio educativo prestado</t>
  </si>
  <si>
    <t>Persona natural</t>
  </si>
  <si>
    <t>Profesores para artes</t>
  </si>
  <si>
    <t>Profesores para sistemas</t>
  </si>
  <si>
    <t>Profesor de castellano e inglés</t>
  </si>
  <si>
    <t>Profesores para dibujo</t>
  </si>
  <si>
    <t>Profesor para sociales</t>
  </si>
  <si>
    <t>Profesor para biología</t>
  </si>
  <si>
    <t>Profesor de matemáticas</t>
  </si>
  <si>
    <t>Profesores para educación física</t>
  </si>
  <si>
    <t>Coordinadores</t>
  </si>
  <si>
    <t>Secretaria de bachillerato</t>
  </si>
  <si>
    <t>Insumos</t>
  </si>
  <si>
    <t>Reconocimientos académicos (medallería)</t>
  </si>
  <si>
    <t>Logística</t>
  </si>
  <si>
    <t>Logística para el desarrollo de actividades académicas de bachillerato (expo técnica)</t>
  </si>
  <si>
    <t>Impresos y publicaciones</t>
  </si>
  <si>
    <t>Publicaciones académicas bachilleratos</t>
  </si>
  <si>
    <t>Mantenimiento de la plataforma tecnológica de Bachillerato</t>
  </si>
  <si>
    <t>Plataforma en funcionamiento</t>
  </si>
  <si>
    <t>Licenciamiento</t>
  </si>
  <si>
    <t>Plataforma Gnosoft</t>
  </si>
  <si>
    <t>Adquisición de aplicaciones complementarias (Inscripciones en línea para estudiantes de bachillerato, solicitud de elementos de taller, certificados en línea, encuestas, evaluación de desempeño docente, pruebas saber, registro de asistencia)</t>
  </si>
  <si>
    <t>Persona jurídica</t>
  </si>
  <si>
    <t>Implementación de nuevos módulos para la gestión del Bachillerato</t>
  </si>
  <si>
    <t>Implementación de herramientas tecnológicas para la operación del Bachillerato</t>
  </si>
  <si>
    <t>Implementación de los periféricos del observador en línea implementado para el observador en línea</t>
  </si>
  <si>
    <t>Lectores de códigos y huelleros implementados</t>
  </si>
  <si>
    <t>Equipos</t>
  </si>
  <si>
    <t xml:space="preserve">Montaje de las pruebas de desempeño académico con en las plataformas tecnológicas de la Escuela </t>
  </si>
  <si>
    <t>Pruebas implementadas</t>
  </si>
  <si>
    <t>Desarrollo e implementación de pruebas por medios electrónicos</t>
  </si>
  <si>
    <t>Formación docente en aplicaciones virtuales y en Moodle</t>
  </si>
  <si>
    <t>Docentes capacitados</t>
  </si>
  <si>
    <t>Desarrollo de capacitaciones en uso de aplicaciones virtuales y Moodle</t>
  </si>
  <si>
    <t>Acceso a bibliotecas virtuales</t>
  </si>
  <si>
    <t>Bibliotecas virtuales en funcionamiento</t>
  </si>
  <si>
    <t>Conectividad, redes, etc.</t>
  </si>
  <si>
    <t>Equipos instalados</t>
  </si>
  <si>
    <t>Equipos de cómputo nuevos</t>
  </si>
  <si>
    <t>Adquisición de equipos de cómputo para el soporte y la administración del Bachillerato</t>
  </si>
  <si>
    <t>Equipos adquiridos</t>
  </si>
  <si>
    <t>Equipos para articulación</t>
  </si>
  <si>
    <t>Mantener los elementos necesarios para la operación de los talleres y laboratorios</t>
  </si>
  <si>
    <t>Adquisición de insumos de talleres</t>
  </si>
  <si>
    <t>Insumos para los talleres</t>
  </si>
  <si>
    <t>Mantener a disposición los equipos para los proyectos de los alumnos</t>
  </si>
  <si>
    <t>Puente grúa</t>
  </si>
  <si>
    <t xml:space="preserve">Reparación alisadora </t>
  </si>
  <si>
    <t>Química</t>
  </si>
  <si>
    <t>Personal para el taller de Química</t>
  </si>
  <si>
    <t>Electrónica</t>
  </si>
  <si>
    <t>Personal para el taller de Electrónica</t>
  </si>
  <si>
    <t>Instalaciones eléctricas</t>
  </si>
  <si>
    <t>Personal para el taller de Instalaciones eléctricas</t>
  </si>
  <si>
    <t>Motores, metalistería</t>
  </si>
  <si>
    <t>Personal para el taller de motores y de metalistería</t>
  </si>
  <si>
    <t>BIENESTAR</t>
  </si>
  <si>
    <t>INFRAESTRUCTURA</t>
  </si>
  <si>
    <t>Mantenimiento de la red eléctrica de la planta física de las diferentes sedes de la Escuela</t>
  </si>
  <si>
    <t>Realizar el mantenimiento del sistema eléctrico y demás necesidades locativas</t>
  </si>
  <si>
    <t>Instalaciones con mantenimiento</t>
  </si>
  <si>
    <t>Mantenimiento</t>
  </si>
  <si>
    <t>Contratación de mano de obra y repuestos para mantenimiento de equipos de UPS y reguladores</t>
  </si>
  <si>
    <t>Mantenimiento preventivo de la planta eléctrica de emergencia principal  de 515 kVA</t>
  </si>
  <si>
    <t>Mantenimiento y lubricación de sistema automatizado de las puertas calle 15 y carrera 17</t>
  </si>
  <si>
    <t>Material para adecuaciones, protecciones, modificaciones, instalaciones nuevas, DPS.</t>
  </si>
  <si>
    <t>Adecuación de infraestructura eléctrica y de datos en sedes diferentes a la sede calle 13</t>
  </si>
  <si>
    <t>Modernización  planta física en las sedes de la Escuela</t>
  </si>
  <si>
    <t>Mejoramiento del sistema de iluminación en las sedes de la Escuela</t>
  </si>
  <si>
    <t>Iluminación de talleres y laboratorios</t>
  </si>
  <si>
    <t>Iluminación de talleres de Mecánica, Metalistería, Motores, Fundición, Electrónica</t>
  </si>
  <si>
    <t>Iluminación zonas comunes</t>
  </si>
  <si>
    <t>Sistema de iluminación para los parqueadero calle 15, cancha carrera 17, patio oriental, entrada calle 13</t>
  </si>
  <si>
    <t>Automatización iluminación Biblioteca</t>
  </si>
  <si>
    <t>Sistema Automatizado de iluminación Biblioteca y museo.</t>
  </si>
  <si>
    <t>Iluminación Cafetería</t>
  </si>
  <si>
    <t>Estudio e implementación de un sistema de iluminación para los espacios de cafetería.</t>
  </si>
  <si>
    <t>Cambio de cableado salas 8-10</t>
  </si>
  <si>
    <t>Estudio, implementación de un piloto para aulas de aulas del tercero y cuarto piso patio central, fase I.</t>
  </si>
  <si>
    <t>Iluminación en sedes de la Escuela</t>
  </si>
  <si>
    <t>Adecuación del sistema de iluminación en otras sedes de la Escuela</t>
  </si>
  <si>
    <t>Modernización de espacios para la academia</t>
  </si>
  <si>
    <t>Aulas modernizadas</t>
  </si>
  <si>
    <t>Fase II CCTV</t>
  </si>
  <si>
    <t>Fase III multimedia</t>
  </si>
  <si>
    <t>Monitores, multiplexores HDMI, mediacento (Transmisión/Recepción IP)</t>
  </si>
  <si>
    <t>Mejoramiento de la infraestructura física</t>
  </si>
  <si>
    <t>Sistema de tierras</t>
  </si>
  <si>
    <t>Segunda fase del sistema de tierras fase II.</t>
  </si>
  <si>
    <t>Administración planta física</t>
  </si>
  <si>
    <t>Elaboración de estudios previos y trámites de obras civiles</t>
  </si>
  <si>
    <t>Ingeniero Civil asesor para la coordinación equipo y elaboración de estudios previos y trámites de obras civiles</t>
  </si>
  <si>
    <t>Elaboración de dibujos y diseños de oficinas</t>
  </si>
  <si>
    <t>Auxiliar de Ingeniería para el apoyo coordinación equipo, dibujos y diseños de oficinas</t>
  </si>
  <si>
    <t>Restauración instalaciones de la Escuela</t>
  </si>
  <si>
    <t>Mantenimiento planta física</t>
  </si>
  <si>
    <t>Toderos para trabajos de albañilería, ebanistería, pintura con trabajo en altura</t>
  </si>
  <si>
    <t>Suministros</t>
  </si>
  <si>
    <t>Suministro de materiales para la planta física - Ferretería</t>
  </si>
  <si>
    <t>Restauración edificio calle 18</t>
  </si>
  <si>
    <t>Edificio restaurado</t>
  </si>
  <si>
    <t>Toderos pisos: albañilería, ebanistería, pintura con trabajo en altura</t>
  </si>
  <si>
    <t>Carpintero para reparación mobiliario y atención en arreglo de chapas edificio calle 18</t>
  </si>
  <si>
    <t>Mantenimiento y adecuación de rampas</t>
  </si>
  <si>
    <t>Restauración de la tarima patio central</t>
  </si>
  <si>
    <t>Diseños ascensores y mezanine taller de fundición y metalistería</t>
  </si>
  <si>
    <t>Consultoría estructuras metálicas</t>
  </si>
  <si>
    <t>Montaje ascensores y mezanine taller de fundición y metalistería</t>
  </si>
  <si>
    <t>Contratista ejecutor estructuras metálicas</t>
  </si>
  <si>
    <t>Interventoría obras civiles ascensores y mezanine taller de fundición y metalistería</t>
  </si>
  <si>
    <t>Adquisición y adecuaciones de obras civiles para proyectos indicados en el plan de desarrollo</t>
  </si>
  <si>
    <t>Predios adquiridos</t>
  </si>
  <si>
    <t>Inversión</t>
  </si>
  <si>
    <t>Adquisición de predios</t>
  </si>
  <si>
    <t>Diseños y trámites de licencias para construcción edificio parqueaderos</t>
  </si>
  <si>
    <t>Trámites y diseños elaborados</t>
  </si>
  <si>
    <t>Consultoría edificio parqueadero</t>
  </si>
  <si>
    <t>Mobiliario aulas Fase III</t>
  </si>
  <si>
    <t>Suministro mesas y sillas</t>
  </si>
  <si>
    <t>Suministro 300 mesas y 600 sillas</t>
  </si>
  <si>
    <t>Modernización red hidráulica y sanitaria</t>
  </si>
  <si>
    <t>Levantamiento de planos red hidrosanitarias, gas y contraincendios</t>
  </si>
  <si>
    <t>Red instalada</t>
  </si>
  <si>
    <t>Consultoría red contraincendios y levantamiento redes hidrosanitarias existentes</t>
  </si>
  <si>
    <t>Instalación suministro e instalación red contraincendios</t>
  </si>
  <si>
    <t>Interventor red contraincendios</t>
  </si>
  <si>
    <t>Habilitación de aljibe y reducción consumo de agua potable por filtraciones</t>
  </si>
  <si>
    <t>Disminución consumo de agua</t>
  </si>
  <si>
    <t>Impermeabilización de tanques</t>
  </si>
  <si>
    <t>Neutralización de malos olores de baños por cañerías antiguas</t>
  </si>
  <si>
    <t>Mantenimiento y rehabilitación baños</t>
  </si>
  <si>
    <t>Prestación servicios control de olores baños</t>
  </si>
  <si>
    <t>Reforzamiento estructural</t>
  </si>
  <si>
    <t>Renovación licencia reforzamiento estructural</t>
  </si>
  <si>
    <t>Reforzamiento edificios</t>
  </si>
  <si>
    <t>Renovación licencias</t>
  </si>
  <si>
    <t>Contratista reforzamiento bloque oriental</t>
  </si>
  <si>
    <t>Ejecución reforzamiento edificio oriental mayor afectado por grietas, fisuras y cubiertas</t>
  </si>
  <si>
    <t>Supervisor reforzamiento edificio oriental mayor afectado por grietas, fisuras y cubiertas</t>
  </si>
  <si>
    <t>Interventoría reforzamiento bloque oriental</t>
  </si>
  <si>
    <t>Mejoramiento cancha patio oriental</t>
  </si>
  <si>
    <t>Cancha mejorada</t>
  </si>
  <si>
    <t>Contratista mantenimiento</t>
  </si>
  <si>
    <t>Reparación de sumideros</t>
  </si>
  <si>
    <t>Sumideros reparados</t>
  </si>
  <si>
    <t>Supervisor mejoramiento cancha patio oriental, adecuación de dos canchas de basquetbol, reparación de sumideros</t>
  </si>
  <si>
    <t>Aprovechamiento de espacios para zonas verdes</t>
  </si>
  <si>
    <t>Interacción con el medio ambiente</t>
  </si>
  <si>
    <t>Contratista muro verde patio casona y jardín calle 13</t>
  </si>
  <si>
    <t>ORII</t>
  </si>
  <si>
    <t>PLANEACIÓN</t>
  </si>
  <si>
    <t>CONTROL INTERNO</t>
  </si>
  <si>
    <t>Procesos contractuales ejecutados</t>
  </si>
  <si>
    <t>Profesional para el apoyo de los procesos contractuales</t>
  </si>
  <si>
    <t>Apoyo personal para los procesos contractuales</t>
  </si>
  <si>
    <t>Aseguramiento de los servicios básicos de operación</t>
  </si>
  <si>
    <t>Contratos en ejecución</t>
  </si>
  <si>
    <t>Suministros adquiridos</t>
  </si>
  <si>
    <t>Combustible y lubricantes</t>
  </si>
  <si>
    <t>Adquisición de combustible y lubricantes</t>
  </si>
  <si>
    <t>Repuestos</t>
  </si>
  <si>
    <t>Adquisición de repuestos</t>
  </si>
  <si>
    <t>Otros materiales y suministros</t>
  </si>
  <si>
    <t>Adquisición de otros materiales y suministros</t>
  </si>
  <si>
    <t>Acreditación de programas de Educación Superior</t>
  </si>
  <si>
    <t>Fase 0: Valoración y Normatividad - Conformación del Comité del SIG (Resolución)</t>
  </si>
  <si>
    <t>Documentos radicados ante CNA</t>
  </si>
  <si>
    <t>mayo</t>
  </si>
  <si>
    <t>agosto</t>
  </si>
  <si>
    <t>Fase 0: Valoración y Normatividad - Revisión y actualización de documentos institucionales: PEU, Modelo de Autoevaluación, Plan de Acción, PEP.</t>
  </si>
  <si>
    <t> 04/03/2015</t>
  </si>
  <si>
    <t> 15/01/2016</t>
  </si>
  <si>
    <t>Contratista</t>
  </si>
  <si>
    <t>Contar con un profesional de apoyo en el proceso de autoevaluación y acreditación de los programas de educación superior</t>
  </si>
  <si>
    <t>Fase 0: Valoración y Normatividad - Visita a las dependencias: Con el fin de revisar los documentos que apoyan el proceso de Autoevaluación.</t>
  </si>
  <si>
    <t> 29/02/2016</t>
  </si>
  <si>
    <t>Empresa de desarrollo</t>
  </si>
  <si>
    <t>Desarrollo e implementación del módulo de acreditación de programas</t>
  </si>
  <si>
    <t>enero</t>
  </si>
  <si>
    <t>febrero</t>
  </si>
  <si>
    <t>Fase 1: Socialización Proceso de Autoevaluación - Jornadas de Sensibilización sobre el proceso de Autoevaluación con fines de Acreditación</t>
  </si>
  <si>
    <t>NA</t>
  </si>
  <si>
    <t>septiembre</t>
  </si>
  <si>
    <t>noviembre</t>
  </si>
  <si>
    <t>Fase 2: Condiciones Iniciales - Cartas de intensión al CNA para iniciar proceso</t>
  </si>
  <si>
    <t> Programas Acreditación 20/02/2016</t>
  </si>
  <si>
    <t> Programas Acreditación 01/04/2016</t>
  </si>
  <si>
    <t>abril</t>
  </si>
  <si>
    <t>Fase 2: Condiciones Iniciales - Construcción del documento de condiciones iniciales</t>
  </si>
  <si>
    <t>Programas Acreditación 01/02/2016</t>
  </si>
  <si>
    <t>Programas Acreditación 31/03/2016</t>
  </si>
  <si>
    <t>marzo</t>
  </si>
  <si>
    <t>Fase 2: Condiciones Iniciales - Envío de documento de condiciones iniciales al CNA</t>
  </si>
  <si>
    <t> 05/04/2016</t>
  </si>
  <si>
    <t>Fase 2: Condiciones Iniciales - Visita de verificación por parte del CNA</t>
  </si>
  <si>
    <t>Depende de CNA</t>
  </si>
  <si>
    <t>diciembre</t>
  </si>
  <si>
    <t>Fase 2: Condiciones Iniciales - Concepto sobre la visita</t>
  </si>
  <si>
    <t>Fase 3: Recolección de Información - Validación de Instrumentos (Acta)</t>
  </si>
  <si>
    <t> 04/02/2016</t>
  </si>
  <si>
    <t> 11/03/2016</t>
  </si>
  <si>
    <t> 01/04/2016</t>
  </si>
  <si>
    <t>Contrato interadministrativo para realizar visita de pares amigos</t>
  </si>
  <si>
    <t>Logística  15/03/2016
Socialización 11/04/2016</t>
  </si>
  <si>
    <t>Logística 10/04/2016
Socialización 17/06/2016</t>
  </si>
  <si>
    <t>Planes de mejoramiento</t>
  </si>
  <si>
    <t>Fase 8: Evaluación externa  - Aval Institucional y radicación de informe de autoevaluación ante el CNA</t>
  </si>
  <si>
    <t>Resolución</t>
  </si>
  <si>
    <t>Fase 8: Evaluación externa  - Visita de verificación Pares del CNA</t>
  </si>
  <si>
    <t>Fase 8: Evaluación externa  - Concepto del CNA al MEN</t>
  </si>
  <si>
    <t>Fase 8: Evaluación externa  - Resolución de Acreditación</t>
  </si>
  <si>
    <t>Fase 9: Post - Acreditación - Seguimiento a planes de mejoramiento</t>
  </si>
  <si>
    <t>Internacionalización</t>
  </si>
  <si>
    <t>Transporte</t>
  </si>
  <si>
    <t>Tiquetes, viáticos y hospedaje, stand</t>
  </si>
  <si>
    <t>Aprovechar convenios, eventos, visitas a universidades pares y empresas</t>
  </si>
  <si>
    <t>Intercambio docentes</t>
  </si>
  <si>
    <t>Visita de Decano y dos profesores a la Feria Internacional de Hannover (Alemania)</t>
  </si>
  <si>
    <t>Visita a la feria internacional</t>
  </si>
  <si>
    <t>Participación de un (1) Profesor y un (1) estudiante en congreso de ingeniería e Investigación-Universidad CUJAE-Cuba</t>
  </si>
  <si>
    <t>Tiquetes aéreos ida y vuelta, viáticos e inscripción a evento académico</t>
  </si>
  <si>
    <t>Misión Académica de dos (2) profesores a la Universidad Técnica de Sofía (Bulgaria)</t>
  </si>
  <si>
    <t>Participación en la misión académica</t>
  </si>
  <si>
    <t>Invitar dos profesores de la CUJAE para diagnosticar situación actual y capacitar profesores en diseño e implementación de laboratorios virtuales</t>
  </si>
  <si>
    <t>Participación en CUJAE</t>
  </si>
  <si>
    <t>Tiquetes aéreos ida y vuelta y honorarios (4 semanas)</t>
  </si>
  <si>
    <t xml:space="preserve">Invitar un (1) profesor de la Universidad Técnica de Sofía </t>
  </si>
  <si>
    <t>Profesor invitado</t>
  </si>
  <si>
    <t>Participación en eventos académicos</t>
  </si>
  <si>
    <t>Conferencistas, material, posters, refrigerios y premios</t>
  </si>
  <si>
    <t xml:space="preserve">Visitas a  empresas industriales o agroindustriales ubicadas en ciudades diferentes a Bogotá </t>
  </si>
  <si>
    <t>Estudiantes y docentes que visitaron empresas</t>
  </si>
  <si>
    <t>Transporte aéreo o terrestre y viáticos o subsidio para tres grupos de estudiantes (uno de cada nivel de formación) acompañados de su respectivo profesor</t>
  </si>
  <si>
    <t>Por definir</t>
  </si>
  <si>
    <t xml:space="preserve">Participación en cursos, seminarios, ferias o congresos nacionales sobre actualización o innovación en procesos industriales </t>
  </si>
  <si>
    <t>Participaciones de la comunidad académica</t>
  </si>
  <si>
    <t>Inscripción de al menos cinco (5) profesores a uno  de los eventos y transporte y viáticos</t>
  </si>
  <si>
    <t>Modernización de Laboratorios</t>
  </si>
  <si>
    <t>Implementación seguridad informática fase II</t>
  </si>
  <si>
    <t>Móviles, recuperación de información, análisis de información</t>
  </si>
  <si>
    <t>Internet de las cosas</t>
  </si>
  <si>
    <t>Elementos adquiridos</t>
  </si>
  <si>
    <t>Compra de Raspberry Pi y tarjetas  Arduino</t>
  </si>
  <si>
    <t>Implementación academia HANA Huawei</t>
  </si>
  <si>
    <t>Academia implementada</t>
  </si>
  <si>
    <t>Implementación de academia HANA Huawei</t>
  </si>
  <si>
    <t>Implementación aula de maestría</t>
  </si>
  <si>
    <t>Aula implementada</t>
  </si>
  <si>
    <t>Montaje aula maestría</t>
  </si>
  <si>
    <t>Actualización de talleres de electricidad para los niveles técnico, tecnológico e ingeniería</t>
  </si>
  <si>
    <t>Suministro y montaje de dos ambientes didácticos para prácticas de  electricidad  (convenio Ministerio de Educación de Francia)</t>
  </si>
  <si>
    <t>Equipos didácticos especializados para prácticas de electricidad, electrónica de potencia, redes y subestaciones, calidad de energía, instalaciones eléctricas</t>
  </si>
  <si>
    <t xml:space="preserve">Equipo para montaje  desmontaje de rodamientos </t>
  </si>
  <si>
    <t xml:space="preserve">Alineador de ejes, calentador de inducción, extensiones de rodamientos </t>
  </si>
  <si>
    <t>Actualización del taller de mediciones eléctricas.</t>
  </si>
  <si>
    <t>Equipo para mediciones eléctricas</t>
  </si>
  <si>
    <t>Mantenimiento laboratorios</t>
  </si>
  <si>
    <t>Entrenamiento para docentes</t>
  </si>
  <si>
    <t>Docentes entrenados</t>
  </si>
  <si>
    <t>Entrenamiento en diseño de plantas con software autodesk</t>
  </si>
  <si>
    <t>Adquisición y actualización de los talleres para los programas de especialización</t>
  </si>
  <si>
    <t>Actualización de software</t>
  </si>
  <si>
    <t>Software multisin para circuitos</t>
  </si>
  <si>
    <t>Actualización de software didáctico educativo</t>
  </si>
  <si>
    <t>Didáctico educativo adquirido</t>
  </si>
  <si>
    <t>Material</t>
  </si>
  <si>
    <t>Luminancimetro</t>
  </si>
  <si>
    <t>Equipo audiovisual</t>
  </si>
  <si>
    <t>Video beam</t>
  </si>
  <si>
    <t>Televisores</t>
  </si>
  <si>
    <t>Telones para proyección</t>
  </si>
  <si>
    <t>Cables HDMI</t>
  </si>
  <si>
    <t>Equipo de apoyo</t>
  </si>
  <si>
    <t>Impresora</t>
  </si>
  <si>
    <t>Actualización del laboratorio para Procesos IV</t>
  </si>
  <si>
    <t>Software VIRTUAL PLANT para simulación de Procesos Agroindustriales</t>
  </si>
  <si>
    <t>Licencia para 100 estudiantes por el término de dos años</t>
  </si>
  <si>
    <t>Laboratorio de manejo de chapa metálica</t>
  </si>
  <si>
    <t>Equipos adquiridos e instalados</t>
  </si>
  <si>
    <t>Punzonadora  (USD 318.000)</t>
  </si>
  <si>
    <t>Plegadora hidráulica CNC (USD 53.000)</t>
  </si>
  <si>
    <t>Cizalla de 1,5 mt hidráulicas</t>
  </si>
  <si>
    <t>Descantonado hidráulica</t>
  </si>
  <si>
    <t>Laboratorio de Plásticos y Química Industrial</t>
  </si>
  <si>
    <t>Inyectora de 200 gr - 100 tn de cierre - Marca ROMI o equivalente</t>
  </si>
  <si>
    <t>Sopladora e 1 lt de fuerza de cierre 3,4 tn - Marca BEKUM o equivalente</t>
  </si>
  <si>
    <t>Extrusora de diámetro, tornillo 30 mm 10 kilos/hora - Marca LIANSU o equivalente</t>
  </si>
  <si>
    <t>Laboratorios de Mecatrónica</t>
  </si>
  <si>
    <t>Bancos de condensadores </t>
  </si>
  <si>
    <t>Bancos de diodos</t>
  </si>
  <si>
    <t>Centro neumático de mecanizado fischertechnik Articulo No. 524064</t>
  </si>
  <si>
    <t>Contactores de 9A</t>
  </si>
  <si>
    <t>Controlador de temperatura con conexión RS485 AUTONIX  o DELTA</t>
  </si>
  <si>
    <t>Cosenofímetro</t>
  </si>
  <si>
    <t>Encoders incrementales de 1024 puntos por revolución</t>
  </si>
  <si>
    <t>Escáner 3D HandySCAN 700 con software de digitalización</t>
  </si>
  <si>
    <t>Interfaz Siemens TD-200</t>
  </si>
  <si>
    <t>Máquina de corte láser para corte y grabado de acero, plásticos, aluminio y cobre, volumen de trabajo 610 x 305 x 125mm</t>
  </si>
  <si>
    <t>Medidores de capacitancia e inductancia</t>
  </si>
  <si>
    <t>Motores ac trifásicos, 1 hp, 220v</t>
  </si>
  <si>
    <t>Motores de Baja potencia AC y DC (entre 100 – 500W)</t>
  </si>
  <si>
    <t>Pantallas Wintek de 7 pulgadas</t>
  </si>
  <si>
    <t>PLC Delta DVP 12SA-11R</t>
  </si>
  <si>
    <t>PLC Schneider de gamma media alta</t>
  </si>
  <si>
    <t>Ponchadoras para RJ45</t>
  </si>
  <si>
    <t>programadores universales</t>
  </si>
  <si>
    <t>Variadores de velocidad Schneider</t>
  </si>
  <si>
    <t>NI myRIO Kits: Mechatronics Kit</t>
  </si>
  <si>
    <t>Paquete de Enseñanza de Electrónica de Potencia</t>
  </si>
  <si>
    <t>Paquete de Medidas de Termopares NI USB-TC01</t>
  </si>
  <si>
    <t>Módulo LabVIEW Real-Time</t>
  </si>
  <si>
    <t>Juego de Evaluación NI LabVIEW RIO</t>
  </si>
  <si>
    <t>USB-6001. Dispositivo DAQ Multifunción de Bajo Costo para Medidas Básicas de Alta Calidad</t>
  </si>
  <si>
    <t>Rotpen SE Self Erecting. Rotary Inverted Pendulum - optical encoder</t>
  </si>
  <si>
    <t>Aula robótica TinkerKit ARDUINO</t>
  </si>
  <si>
    <t>Fischertechnik Robótica de competición</t>
  </si>
  <si>
    <t>Montaje facultad de Ingeniería Mecánica</t>
  </si>
  <si>
    <t>Implementación de los laboratorios de ingeniería mecánica</t>
  </si>
  <si>
    <t>Laboratorio de diseño implementado</t>
  </si>
  <si>
    <t>FAB LAB</t>
  </si>
  <si>
    <t>Laboratorio de mecanizado implementado</t>
  </si>
  <si>
    <t>Centros de mecanizado / Tornos de control numérico / Ruteadoras / Sistemas de extracción puntual</t>
  </si>
  <si>
    <t>Laboratorio de prototipos implementado</t>
  </si>
  <si>
    <t>Cabina de pintura / Bancos / Sistemas de extracción puntual</t>
  </si>
  <si>
    <t>Laboratorio CAD/CAM/CAE implementado</t>
  </si>
  <si>
    <t>PC / Mobiliario / Adecuaciones</t>
  </si>
  <si>
    <t>Laboratorio de impresión 3D implementado</t>
  </si>
  <si>
    <t>PC / Mobiliario / Adecuaciones / Impresoras 3D</t>
  </si>
  <si>
    <t>Laboratorio de fabricación digital implementado</t>
  </si>
  <si>
    <t>Laboratorio de plantas térmicas implementado</t>
  </si>
  <si>
    <t>Caldera / Sistema de generación / Adecuaciones</t>
  </si>
  <si>
    <t>Ensayo Sharpy y Ensayo a torsión / fotoelasticidad</t>
  </si>
  <si>
    <t>Laboratorio metrología implementado</t>
  </si>
  <si>
    <t>Mobiliario</t>
  </si>
  <si>
    <t>Adecuaciones / Mobiliario / Instalaciones de equipos de medición</t>
  </si>
  <si>
    <t>Espacios adecuados para los talleres de Ingeniería Mecánica</t>
  </si>
  <si>
    <t>Adecuaciones pisos, muros (reforzamiento estructural)</t>
  </si>
  <si>
    <t>Adecuación redes (eléctricas, comunicaciones de ventilación)</t>
  </si>
  <si>
    <t>Suministro mobiliario</t>
  </si>
  <si>
    <t>Plan de capacitación docente</t>
  </si>
  <si>
    <t>Capacitación</t>
  </si>
  <si>
    <t>Capacitación a profesores / Software especializado / Equipos especializados / Relación Interfacultades de Ingeniería Mecánica</t>
  </si>
  <si>
    <t>Plan de mantenimiento de equipos especializados de prototipaje rápido</t>
  </si>
  <si>
    <t>Adquisición de elementos de la facultad</t>
  </si>
  <si>
    <t>Planes de mantenimiento</t>
  </si>
  <si>
    <t>Elementos de oficina</t>
  </si>
  <si>
    <t xml:space="preserve">Archivador </t>
  </si>
  <si>
    <t>Rollos de abs / PLA  / Acrílico / MDF</t>
  </si>
  <si>
    <t>ANSYS</t>
  </si>
  <si>
    <t>Computador portátil o torre y monitor de 22"</t>
  </si>
  <si>
    <t>Asistencia y representación de la ETITC en eventos nacionales e internacionales</t>
  </si>
  <si>
    <t>Licencias de software</t>
  </si>
  <si>
    <t>Adquisición y actualización de software para los programas de pregrado</t>
  </si>
  <si>
    <t>Licencias actualizadas</t>
  </si>
  <si>
    <t>Actualización Unity 5</t>
  </si>
  <si>
    <t>Actualización Enterprise Archictect</t>
  </si>
  <si>
    <t>Licencias adquiridas</t>
  </si>
  <si>
    <t>Fortalecimiento del material bibliográfico para el apoyo académico</t>
  </si>
  <si>
    <t>Adquisición de material bibliográfico facultad de sistemas</t>
  </si>
  <si>
    <t>Adquisición de libros impresos temática bigdata, cloud, BI, IOT y seguridad informática</t>
  </si>
  <si>
    <t>Material bibliográfico</t>
  </si>
  <si>
    <t xml:space="preserve">Libros, revistas, membresías </t>
  </si>
  <si>
    <t>Libros especializados e inscripción a mínimo cinco revistas especializadas</t>
  </si>
  <si>
    <t>30 libros especializados e inscripción a revistas especializadas</t>
  </si>
  <si>
    <t>Adquisición de bases de datos</t>
  </si>
  <si>
    <t>Bases de datos adquiridas facultad sistemas IEEE y ACM</t>
  </si>
  <si>
    <t>Bases de datos facultad procesos industriales</t>
  </si>
  <si>
    <t>Mejoramiento de los medios bibliográficos</t>
  </si>
  <si>
    <t>Actualización de los equipos de biblioteca</t>
  </si>
  <si>
    <t>Adquisición televisor o monitor de 42"</t>
  </si>
  <si>
    <t>Adquisición Walkie Talkie</t>
  </si>
  <si>
    <t>Adquisición equipo todo en uno</t>
  </si>
  <si>
    <t>Actualización elementos de la biblioteca</t>
  </si>
  <si>
    <t>Revisteros</t>
  </si>
  <si>
    <t>Porta documentos</t>
  </si>
  <si>
    <t>Tranca libros</t>
  </si>
  <si>
    <t>Actualización colecciones</t>
  </si>
  <si>
    <t>Suscripciones de publicaciones periódicas</t>
  </si>
  <si>
    <t>Bases de datos adquiridas</t>
  </si>
  <si>
    <t>Licenciamiento de EBSCO, G-GLOBAL, MAC GRAW HILL</t>
  </si>
  <si>
    <t>Desarrollo nueva oferta de programas</t>
  </si>
  <si>
    <t>Creación Maestría</t>
  </si>
  <si>
    <t>Registro calificado</t>
  </si>
  <si>
    <t>Contratos y adquisiciones para la creación del programa</t>
  </si>
  <si>
    <t>Creación Licenciatura</t>
  </si>
  <si>
    <t>Mejoramiento de los elementos de apoyo para la administración de la academia</t>
  </si>
  <si>
    <t>Adquisición elementos de oficina</t>
  </si>
  <si>
    <t>Cosedora industrial y eléctrica</t>
  </si>
  <si>
    <t>Sillas ergonómicas</t>
  </si>
  <si>
    <t>Mobiliario Vicerrectoría Académica</t>
  </si>
  <si>
    <t>Locación y herramientas personal de apoyo de las Facultades de PES</t>
  </si>
  <si>
    <t>Mobiliario ( Escritorios con cajones)</t>
  </si>
  <si>
    <t>Archivadores</t>
  </si>
  <si>
    <t>Tableros acrílicos</t>
  </si>
  <si>
    <t>Multitomas</t>
  </si>
  <si>
    <t>Tableros de corcho</t>
  </si>
  <si>
    <t>Adquisición equipos</t>
  </si>
  <si>
    <t>Equipos de computo portátiles</t>
  </si>
  <si>
    <t>Impresora multifuncional</t>
  </si>
  <si>
    <t>Disco 5 teras para la facultad sistemas</t>
  </si>
  <si>
    <t>Soporte de los procesos de la academia</t>
  </si>
  <si>
    <t>Personal de apoyo a la academia</t>
  </si>
  <si>
    <t>Docentes</t>
  </si>
  <si>
    <t>docentes</t>
  </si>
  <si>
    <t>Personal de apoyo contratado</t>
  </si>
  <si>
    <t>Auxiliares</t>
  </si>
  <si>
    <t>Auxiliares de biblioteca</t>
  </si>
  <si>
    <t>Auxiliar de archivo</t>
  </si>
  <si>
    <t>Formar docentes a través de Maestrías</t>
  </si>
  <si>
    <t>Docentes con Maestría</t>
  </si>
  <si>
    <t>Formación</t>
  </si>
  <si>
    <t>Adquisición de cursos de posgrado en la modalidad de maestría para la formación docentes</t>
  </si>
  <si>
    <t>Apoyo a los estudiantes destacados</t>
  </si>
  <si>
    <t>Becas otorgadas</t>
  </si>
  <si>
    <t>Becas</t>
  </si>
  <si>
    <t>Otorgamiento de Becas</t>
  </si>
  <si>
    <t>Fortalecimiento del Bachillerato Técnico Industrial</t>
  </si>
  <si>
    <t>Fortalecimiento de enseñanza del inglés y otras lenguas con la articulación entre centro de lenguas y el bachillerato</t>
  </si>
  <si>
    <t xml:space="preserve">Estudiantes y docentes en programas de formación </t>
  </si>
  <si>
    <t>Recursos del centro de lenguas</t>
  </si>
  <si>
    <t>Implementar estrategias de formación en semilleros de investigación en el bachillerato</t>
  </si>
  <si>
    <t>Semilleros de bachillerato</t>
  </si>
  <si>
    <t>Convenios interinstitucionales con instituciones de educación superior</t>
  </si>
  <si>
    <t>Convenios vigentes</t>
  </si>
  <si>
    <t>Participación de los estudiantes en concursos y eventos académicos a nivel nacional e internacional</t>
  </si>
  <si>
    <t>Estudiantes participantes</t>
  </si>
  <si>
    <t>Vigilancia Tecnológica e Inteligencia Competitiva</t>
  </si>
  <si>
    <t>Capacitación en Vigilancia Tecnológica e Inteligencia Competitiva</t>
  </si>
  <si>
    <t>Certificado</t>
  </si>
  <si>
    <t>Contratación de Diplomado</t>
  </si>
  <si>
    <t>Participación en eventos</t>
  </si>
  <si>
    <t>Informe</t>
  </si>
  <si>
    <t>Inscripción, Pasajes, Viáticos</t>
  </si>
  <si>
    <t>Divulgación</t>
  </si>
  <si>
    <t>Publicación</t>
  </si>
  <si>
    <t>Contratación de Publicación</t>
  </si>
  <si>
    <t>Educación continuada</t>
  </si>
  <si>
    <t>Diplomados 120 horas</t>
  </si>
  <si>
    <t>Certificaciones otorgadas</t>
  </si>
  <si>
    <t>Salones, talleres, personal, hardware, material didáctico e insumos de papelería y escritorio</t>
  </si>
  <si>
    <t>Contratación docente, adquisición material didáctico, talleres especializados, salones con ayudas audiovisuales.</t>
  </si>
  <si>
    <t>Cursos libres</t>
  </si>
  <si>
    <t>Cursos intersemestrales</t>
  </si>
  <si>
    <t>Lista oficial notas</t>
  </si>
  <si>
    <t>Cursos nivelatorios y académicos</t>
  </si>
  <si>
    <t>Cursos de formación y proyección social</t>
  </si>
  <si>
    <t>Cursos pre ingeniero 360 horas</t>
  </si>
  <si>
    <t>Interrelación con el sector productivo</t>
  </si>
  <si>
    <t>Capacitación especializada de 30 a 120 horas</t>
  </si>
  <si>
    <t>Salones, Talleres Y Personal</t>
  </si>
  <si>
    <t>Contratación de docentes, adquisición material didáctico , talleres especializados, salones con ayudas audiovisuales (horas)</t>
  </si>
  <si>
    <t>Eventos académicos</t>
  </si>
  <si>
    <t>Encuentro con empresarios ejecutado</t>
  </si>
  <si>
    <t>Contratación del sitio, desayuno, divulgación, esferos y libretas</t>
  </si>
  <si>
    <t>Servicios especializados, asesorías a empresas</t>
  </si>
  <si>
    <t>Servicios prestados</t>
  </si>
  <si>
    <t>Personal, Divulgación, Logística, Hardware</t>
  </si>
  <si>
    <t>Contratación docentes</t>
  </si>
  <si>
    <t>Piezas promocionales</t>
  </si>
  <si>
    <t>Piezas promocionales producidas</t>
  </si>
  <si>
    <t>Contratación, plegables, volantes, cuadernillo, esferos, pendones, afiches y carpetas, pocillos</t>
  </si>
  <si>
    <t>Fortalecimiento a la gestión de egresados</t>
  </si>
  <si>
    <t>Seguimiento</t>
  </si>
  <si>
    <t xml:space="preserve">Base de datos actualizada </t>
  </si>
  <si>
    <t>Software especializado</t>
  </si>
  <si>
    <t>Identificación de necesidades de capacitación</t>
  </si>
  <si>
    <t>Encuentro RED SEIS</t>
  </si>
  <si>
    <t>Logística (sitio, recursos de comunicación, personal de apoyo, divulgación, refrigerio</t>
  </si>
  <si>
    <t xml:space="preserve">Contratación de personal </t>
  </si>
  <si>
    <t>Un tecnólogo de apoyo</t>
  </si>
  <si>
    <t>Piezas publicitarias</t>
  </si>
  <si>
    <t>Pendones, volantes agendas, USB , esferos, pocillos, escudos, certificados</t>
  </si>
  <si>
    <t>Equipo de computo con gran capacidad de almacenamiento e impresora multifuncional</t>
  </si>
  <si>
    <t>Insumos y papelería adquiridos</t>
  </si>
  <si>
    <t>Papel, tóner, libros</t>
  </si>
  <si>
    <t>Encuentro de egresados ejecutado</t>
  </si>
  <si>
    <t>Logística (sitio, recursos de comunicación, personal de apoyo, divulgación, coctel)</t>
  </si>
  <si>
    <t>Intermediación laboral</t>
  </si>
  <si>
    <t>Ofertas laborales</t>
  </si>
  <si>
    <t>diseño de pagina web con  base de datos</t>
  </si>
  <si>
    <t>Normatividad vigente</t>
  </si>
  <si>
    <t>Realizar análisis de normatividad</t>
  </si>
  <si>
    <t>Capacitación en idioma inglés</t>
  </si>
  <si>
    <t>Diagnóstico del manejo del inglés en la planta de personal docente administrativo y de estudiantes del bachillerato de los grados 10o y 11o.</t>
  </si>
  <si>
    <t>Diagnóstico</t>
  </si>
  <si>
    <t>Licencias</t>
  </si>
  <si>
    <t>Licencias de exámenes de inglés OOPT</t>
  </si>
  <si>
    <t>Capacitación personal docente y administrativo</t>
  </si>
  <si>
    <t>Docentes y administrativos capacitados</t>
  </si>
  <si>
    <t>Docentes de idiomas contratistas</t>
  </si>
  <si>
    <t>Pendones, volantes agendas, USB, esferos, pocillos, escudos, certificados</t>
  </si>
  <si>
    <t>Capacitación de la comunidad académica y general</t>
  </si>
  <si>
    <t>Estudiantes capacitados</t>
  </si>
  <si>
    <t>Docentes de idiomas contratistas (horas)</t>
  </si>
  <si>
    <t>Estudiantes matriculados</t>
  </si>
  <si>
    <t>Licencias de idiomas virtual</t>
  </si>
  <si>
    <t>Adecuación del centro de lenguas</t>
  </si>
  <si>
    <t>Adquisición de elementos para el centro de lenguas</t>
  </si>
  <si>
    <t>Insumos y papelería</t>
  </si>
  <si>
    <t>Papel, tóner, libros.</t>
  </si>
  <si>
    <t>Computadores portátiles con auriculares, muebles para libros, diccionarios, grabadoras, CD, USB</t>
  </si>
  <si>
    <t>Mesas, sillas.</t>
  </si>
  <si>
    <t>Infraestructura</t>
  </si>
  <si>
    <t>Adecuación salones con video audio monitor</t>
  </si>
  <si>
    <t>Gestión del Punto Vive Digital Plus</t>
  </si>
  <si>
    <t>Desarrollo de cursos</t>
  </si>
  <si>
    <t>Cursos desarrollados</t>
  </si>
  <si>
    <t>Docentes para cursos de producción diseño, creación de video juegos y dispositivos móviles</t>
  </si>
  <si>
    <t>2 administradores</t>
  </si>
  <si>
    <t>Promoción y difusión</t>
  </si>
  <si>
    <t>Elementos de promoción</t>
  </si>
  <si>
    <t>Pendones, volantes agendas, USB, esferos, pocillos</t>
  </si>
  <si>
    <t>Adecuación y mantenimiento del punto</t>
  </si>
  <si>
    <t>Insumos adquiridos</t>
  </si>
  <si>
    <t>Pilas recargable, papelería, tóner</t>
  </si>
  <si>
    <t>Equipos de cómputo</t>
  </si>
  <si>
    <t>Portátiles televisores, cámaras de seguridad, KVM, discos duros</t>
  </si>
  <si>
    <t>Renovación de licencias</t>
  </si>
  <si>
    <t>Licencia educativa adobe</t>
  </si>
  <si>
    <t>Mobiliario instalado</t>
  </si>
  <si>
    <t>Mueble tipo armario</t>
  </si>
  <si>
    <t>Mantenimientos realizados</t>
  </si>
  <si>
    <t>Mantenimiento de cámara fotográfica y video</t>
  </si>
  <si>
    <t>Propiedad Intelectual</t>
  </si>
  <si>
    <t>Desarrollo de capacitaciones</t>
  </si>
  <si>
    <t>Formación y sensibilización a los Grupos investigación, profesores, alumnos de semilleros, alumnos de la asignatura fundamentos de Investigación.</t>
  </si>
  <si>
    <t>Prestación de Servicio</t>
  </si>
  <si>
    <t>Desarrollo y definición de protocolos</t>
  </si>
  <si>
    <t>Aprobación del Manual de PI, implementación de los protocolos de PI , Divulgación Reglamento de Propiedad Intelectual</t>
  </si>
  <si>
    <t>Inventario de Propiedad Intelectual</t>
  </si>
  <si>
    <t>Identificar las tecnologías susceptibles de ser patentadas,  de los grupos de investigación, semilleros.</t>
  </si>
  <si>
    <t>Contratación de la valoración tecnológica</t>
  </si>
  <si>
    <t>Redes de Innovación</t>
  </si>
  <si>
    <t>Participación en Redes nacionales (OTRI) y Connect</t>
  </si>
  <si>
    <t>Sensibilización a la comunidad académica del proceso de innovación.</t>
  </si>
  <si>
    <t>Persona Jurídica</t>
  </si>
  <si>
    <t xml:space="preserve">Inscripción, logística </t>
  </si>
  <si>
    <t xml:space="preserve">Participación en Eventos de innovación </t>
  </si>
  <si>
    <t>Aprendizaje de buenas practicas, Visibilidad de la ETITC, networking, conocer ultimas tendencias y desafíos en innovación</t>
  </si>
  <si>
    <t>Emprendimiento</t>
  </si>
  <si>
    <t>Talleres Vivenciales de Creatividad,  Emprendimiento, Liderazgo, Comunicación</t>
  </si>
  <si>
    <t>Formación certificada para la comunidad académica</t>
  </si>
  <si>
    <t>Prestación Servicio</t>
  </si>
  <si>
    <t>Prestación servicio</t>
  </si>
  <si>
    <t>Realizar alianzas estratégicas para la asesoría de proyectos de emprendimiento</t>
  </si>
  <si>
    <t>Orientación para emprendedores  (alumnos &amp; egresados)</t>
  </si>
  <si>
    <t xml:space="preserve">Realizar gestiones para la compra del software </t>
  </si>
  <si>
    <t>Mejora y optimización  de la producción de conocimiento en la ETITC</t>
  </si>
  <si>
    <t>Adquisición de Software</t>
  </si>
  <si>
    <t>Segunda Fase Campus Virtual</t>
  </si>
  <si>
    <t>Sensibilizar y capacitar  a profesores para la generación de conocimiento para cursos de E-learning</t>
  </si>
  <si>
    <t>Febrero</t>
  </si>
  <si>
    <t>Contenidos cursos</t>
  </si>
  <si>
    <t>Formación de investigadores</t>
  </si>
  <si>
    <t xml:space="preserve">Curso de formación  en  Pedagogía,  investigación (Diplomado formulación  proyectos 120 horas) </t>
  </si>
  <si>
    <t>Junio</t>
  </si>
  <si>
    <t>Agosto</t>
  </si>
  <si>
    <t xml:space="preserve">Diplomado  120 horas (75  profesores capacitados) </t>
  </si>
  <si>
    <t xml:space="preserve">Inscripción </t>
  </si>
  <si>
    <t>Curso redacción artículos (Diplomado redacción de artículos)</t>
  </si>
  <si>
    <t>Diplomado 120 horas (20 profesores capacitados)</t>
  </si>
  <si>
    <t>Cursos de actualización  en diferentes temáticas (Curso MGA)</t>
  </si>
  <si>
    <t>Cursos  en diferentes temáticas (15 profesores capacitados)</t>
  </si>
  <si>
    <t>Inscripción</t>
  </si>
  <si>
    <t>Afiliación ACAC (Renovación membresía)</t>
  </si>
  <si>
    <t>Membresía un año</t>
  </si>
  <si>
    <t>Renovación  membresía</t>
  </si>
  <si>
    <t>Divulgación y comunicación</t>
  </si>
  <si>
    <t>Afiliación RedColsi (Afiliación RedColsi)</t>
  </si>
  <si>
    <t xml:space="preserve">V  Encuentro institucional Semilleros de investigación </t>
  </si>
  <si>
    <t>300 participantes / 20 ponencias  200 participantes</t>
  </si>
  <si>
    <t>Papelería</t>
  </si>
  <si>
    <t>Pares evaluadores</t>
  </si>
  <si>
    <t>Persona Natural</t>
  </si>
  <si>
    <t xml:space="preserve">Refrigerios </t>
  </si>
  <si>
    <t>Encuentro Semilleros Nodo Bogotá</t>
  </si>
  <si>
    <t>25 participantes (7 ponencias   25 participantes)</t>
  </si>
  <si>
    <t>Encuentro Nacional Semilleros de investigación Montería</t>
  </si>
  <si>
    <t>7  ponencias (15 participantes  7 ponencias)</t>
  </si>
  <si>
    <t>Estadía</t>
  </si>
  <si>
    <t>Encuentro Internacional semilleros investigación</t>
  </si>
  <si>
    <t>3 ponencias</t>
  </si>
  <si>
    <t xml:space="preserve"> Campamento estudiantes investigadores</t>
  </si>
  <si>
    <t>Taller investigación (60 participantes)</t>
  </si>
  <si>
    <t>Tallerista</t>
  </si>
  <si>
    <t>Participación  eventos académicos distintas temáticas (Inscripción Eventos académicos)</t>
  </si>
  <si>
    <t>10 participantes</t>
  </si>
  <si>
    <t>Participación en V congreso internacional ETITC</t>
  </si>
  <si>
    <t>50 participantes</t>
  </si>
  <si>
    <t>Suscripción</t>
  </si>
  <si>
    <t>Día del  investigador</t>
  </si>
  <si>
    <t>Premiación (200 participantes)</t>
  </si>
  <si>
    <t>Congreso Internacional participación de  grupos (Curso MGA)</t>
  </si>
  <si>
    <t>Cursos  en diferentes temáticas (50  participantes)</t>
  </si>
  <si>
    <t>Publicaciones institucionales (Dos ediciones revista letras)</t>
  </si>
  <si>
    <t>14 artículos publicados (2 ediciones revista letras)</t>
  </si>
  <si>
    <t>Diseño e impresión</t>
  </si>
  <si>
    <t>Generación de conocimiento</t>
  </si>
  <si>
    <t>Convocatoria Financiación  Proyectos de investigación (SAPIENTIAM)</t>
  </si>
  <si>
    <t>5 Grupos elegidos (10 proyectos)</t>
  </si>
  <si>
    <t>Materiales</t>
  </si>
  <si>
    <t>Compra de materiales</t>
  </si>
  <si>
    <t>Plataforma Tecnológica (Diseño de software investigativo)</t>
  </si>
  <si>
    <t>1 software (Plataforma investigación)</t>
  </si>
  <si>
    <t>Personal</t>
  </si>
  <si>
    <t>Consolidación semilleros de investigación (Apoyo coordinación de  Semilleros)</t>
  </si>
  <si>
    <t>10 semilleros (5 semilleros de investigación)</t>
  </si>
  <si>
    <t>Curricularización del ACTI</t>
  </si>
  <si>
    <t xml:space="preserve">Profesores con Maestría </t>
  </si>
  <si>
    <t>Apoyo técnico formulación  proyectos MGA</t>
  </si>
  <si>
    <t>Proyectos formulados</t>
  </si>
  <si>
    <t>Consolidación innovación</t>
  </si>
  <si>
    <t>Procesos consolidados</t>
  </si>
  <si>
    <t>Movilidad  profesor    visitante internacional  para apoyo ACTI (Diplomado formulación  proyectos 120 horas)</t>
  </si>
  <si>
    <t>Diplomado  120 horas (Traer un  profesor internacional  para apoyar grupos )</t>
  </si>
  <si>
    <t xml:space="preserve">Acceso a bases de datos (Renovación membresía) </t>
  </si>
  <si>
    <t>Membresía</t>
  </si>
  <si>
    <t>Fortalecimiento Calidad proceso investigación</t>
  </si>
  <si>
    <t>Procesos fortalecidos</t>
  </si>
  <si>
    <t>Apoyo proceso autoevaluación en lo referente al proceso de investigación</t>
  </si>
  <si>
    <t>Adecuación espacio investigaciones</t>
  </si>
  <si>
    <t>Equipos de Computo</t>
  </si>
  <si>
    <t>Realizar el mantenimiento de los talleres y laboratorios</t>
  </si>
  <si>
    <t>Mantenimiento de Tornos</t>
  </si>
  <si>
    <t>Mantenimiento de los equipos de talleres y laboratorios</t>
  </si>
  <si>
    <t>Mantenimiento de Fresadoras</t>
  </si>
  <si>
    <t>Mantenimiento de Taladros</t>
  </si>
  <si>
    <t>Mantenimiento de Esmeriles</t>
  </si>
  <si>
    <t>Mantenimiento de Taladros Manuales</t>
  </si>
  <si>
    <t>Mantenimiento de Motores eléctricos</t>
  </si>
  <si>
    <t>Mantenimiento de Bancos neumáticos</t>
  </si>
  <si>
    <t>Mantenimiento de Bancos de procesos</t>
  </si>
  <si>
    <t>Mantenimiento de Bancos electrónica</t>
  </si>
  <si>
    <t>Mantenimiento de Multímetros</t>
  </si>
  <si>
    <t>Mantenimiento de Electrónica</t>
  </si>
  <si>
    <t>Mantenimiento de Química</t>
  </si>
  <si>
    <t>Mantenimiento de CNC</t>
  </si>
  <si>
    <t>Mantenimiento de Máquinas mecánicas</t>
  </si>
  <si>
    <t>Mantenimiento de Fundición</t>
  </si>
  <si>
    <t>Mantenimiento de Controles</t>
  </si>
  <si>
    <t>Mantenimiento de Metalistería</t>
  </si>
  <si>
    <t>Mantenimiento de Tratamientos térmicos</t>
  </si>
  <si>
    <t>Renovación de talleres</t>
  </si>
  <si>
    <t>Realizar la renovación de los talleres y laboratorios</t>
  </si>
  <si>
    <t>Computadores electrónica</t>
  </si>
  <si>
    <t>Adquisición de equipos</t>
  </si>
  <si>
    <t>Computadores controles</t>
  </si>
  <si>
    <t>Computadores robótica</t>
  </si>
  <si>
    <t>Tornos convencionales</t>
  </si>
  <si>
    <t>Centros mecanizado CNC</t>
  </si>
  <si>
    <t>Tornos CNC</t>
  </si>
  <si>
    <t>Herramental</t>
  </si>
  <si>
    <t>Equipos fundición</t>
  </si>
  <si>
    <t>Software actualizaciones</t>
  </si>
  <si>
    <t>Equipos disponibles</t>
  </si>
  <si>
    <t>Personal de talleres contratado</t>
  </si>
  <si>
    <t>Reubicación del taller de ajuste</t>
  </si>
  <si>
    <t>Talleres adecuados</t>
  </si>
  <si>
    <t>Ferretería y adecuaciones</t>
  </si>
  <si>
    <t>Reubicación CNC1</t>
  </si>
  <si>
    <t>Reubicación CNC2</t>
  </si>
  <si>
    <t>Adecuación del laboratorio de Metrología</t>
  </si>
  <si>
    <t>Adecuación laboratorio de tratamientos térmicos y metalografía</t>
  </si>
  <si>
    <t>Adecuación del laboratorio de fundición (Mezzaninne)</t>
  </si>
  <si>
    <t>Contratación obra</t>
  </si>
  <si>
    <t>Adquisición de equipos y suministros para los laboratorios</t>
  </si>
  <si>
    <t>Equipos y suministros</t>
  </si>
  <si>
    <t>Personas de la comunidad educativa que participan de las actividades de trabajo social</t>
  </si>
  <si>
    <t xml:space="preserve">Tableros acrílicos para el desarrollo de la monitoria </t>
  </si>
  <si>
    <t xml:space="preserve">Pruebas Psicológicas </t>
  </si>
  <si>
    <t xml:space="preserve">Programa Macgym memoria, atención y concentración </t>
  </si>
  <si>
    <t>Talleres, actividades</t>
  </si>
  <si>
    <t>Programa-Manejo de Ansiedad</t>
  </si>
  <si>
    <t>Acompañamiento Estudiantes de Provincia</t>
  </si>
  <si>
    <t>Transporte Ruta cultural</t>
  </si>
  <si>
    <t>Transporte Bogotá noctámbula</t>
  </si>
  <si>
    <t xml:space="preserve">Subsidio Alimentario </t>
  </si>
  <si>
    <t>Tiquetera-Banco de Alimentos</t>
  </si>
  <si>
    <t>Contratación del personal para la atención del banco de alimentos</t>
  </si>
  <si>
    <t>Mujer B.I.T.</t>
  </si>
  <si>
    <t>Conferencia - Mujeres</t>
  </si>
  <si>
    <t>Semana de la Mujer</t>
  </si>
  <si>
    <t>Conferencia (Sustancias Psicoactivas)</t>
  </si>
  <si>
    <t>Campaña Espacio Libre de Humo</t>
  </si>
  <si>
    <t>Impresora a color</t>
  </si>
  <si>
    <t>Portafolio: Servicios de Bienestar</t>
  </si>
  <si>
    <t xml:space="preserve">Quédate en la ETITC. Una ETITC activa.                             Recreación  y Deporte  </t>
  </si>
  <si>
    <t xml:space="preserve">Entrenamientos </t>
  </si>
  <si>
    <t>Personas de la comunidad educativa que participan de las actividades deportivas y de recreación ejecutadas</t>
  </si>
  <si>
    <t>Dotación y adecuación de los espacios deportivos para la comunidad académica</t>
  </si>
  <si>
    <t xml:space="preserve">Campeonatos y torneos </t>
  </si>
  <si>
    <t>Uniformes para todas las selecciones deportivas. (Bachillerato y Programas de Educación Superior)</t>
  </si>
  <si>
    <t>Mantenimiento de áreas Deportivas (Canchas)</t>
  </si>
  <si>
    <t>Juzgamiento (Campeonatos Todas Disciplinas)</t>
  </si>
  <si>
    <t>Premiación (Trofeos)</t>
  </si>
  <si>
    <t>Premiación (Medallas)</t>
  </si>
  <si>
    <t xml:space="preserve">Acondicionamiento Físico </t>
  </si>
  <si>
    <t>Mantenimiento de maquinaria del Gimnasio</t>
  </si>
  <si>
    <t>Contratación del personal para el desarrollo de actividades deportivas</t>
  </si>
  <si>
    <t xml:space="preserve">Inscripción de Campeonatos (Todas Disciplinas) </t>
  </si>
  <si>
    <t>Atletismo: Media Maratón de Bogotá</t>
  </si>
  <si>
    <t>Atletismo: Carrera de la Mujer</t>
  </si>
  <si>
    <t>Atletismo: Carrera Allianz</t>
  </si>
  <si>
    <t>Atletismo: 10K Polar</t>
  </si>
  <si>
    <t>Atletismo: Cartoon Network</t>
  </si>
  <si>
    <t>Logística para el desarrollo de encuentros deportivos</t>
  </si>
  <si>
    <t>Programación de actividades recreativas</t>
  </si>
  <si>
    <t>Subsidio y seguro de transporte caminatas</t>
  </si>
  <si>
    <t>Hidratación</t>
  </si>
  <si>
    <t>Refrigerios</t>
  </si>
  <si>
    <t>Camisetas Ciclo paseos</t>
  </si>
  <si>
    <t>ETITC una ♪ con arte y Cultura</t>
  </si>
  <si>
    <t>Conformación de Grupos</t>
  </si>
  <si>
    <t>Personas de la comunidad educativa que participan de las actividades de arte y cultura ejecutadas</t>
  </si>
  <si>
    <t>Compra de Vestuario (Danzas) Completo</t>
  </si>
  <si>
    <t>Alquiler de vestuario (Danzas)</t>
  </si>
  <si>
    <t>Cursos de Danza Árabe y Yoga</t>
  </si>
  <si>
    <t>Inscripciones para Concursos de Bandas</t>
  </si>
  <si>
    <t>Transporte (Externo-Ciudades) Banda de marcha y Coro</t>
  </si>
  <si>
    <t>Jurados festival de la canción</t>
  </si>
  <si>
    <t xml:space="preserve">Instrumentos </t>
  </si>
  <si>
    <t>Contratación personal para el desarrollo de las actividades artísticas y culturales</t>
  </si>
  <si>
    <t xml:space="preserve">Creación de espacios culturales </t>
  </si>
  <si>
    <t>Arte y Cultura: Noches de tertulia</t>
  </si>
  <si>
    <t>Kits maquillaje artístico</t>
  </si>
  <si>
    <t>Kits material artístico (pintura, carboncillo, sanguina, ecolin)</t>
  </si>
  <si>
    <t>Placas premiación arte, cultura y música.</t>
  </si>
  <si>
    <t>Salud</t>
  </si>
  <si>
    <t>Atención Básica</t>
  </si>
  <si>
    <t>Personas de la comunidad educativa que utilizan los servicios de salud</t>
  </si>
  <si>
    <t>Suministro de elementos Básicos para la atención (curas, vendas, isodine, etc.)</t>
  </si>
  <si>
    <t xml:space="preserve">Desarrollo de campañas </t>
  </si>
  <si>
    <t>Conferencia de Enfermedades de Transmisión Sexual</t>
  </si>
  <si>
    <t xml:space="preserve">Taller de primeros auxilios </t>
  </si>
  <si>
    <t>Por un "Bienestar de Calidad con Calidez"</t>
  </si>
  <si>
    <t>Actividades institucionales de bienestar universitario</t>
  </si>
  <si>
    <t>Personas de la comunidad educativa que participan de las actividades de bienestar académico</t>
  </si>
  <si>
    <t>Logística para el desarrollo de la Semana Lasallista</t>
  </si>
  <si>
    <t>Logística para el desarrollo de la Semana Técnica</t>
  </si>
  <si>
    <t>Manillas (PES)</t>
  </si>
  <si>
    <t>Publicidad (Poster, pendones, afiches)</t>
  </si>
  <si>
    <t>Día del ingeniero (souvenir)</t>
  </si>
  <si>
    <t>Logística para el desarrollo del Día del Estudiante</t>
  </si>
  <si>
    <t xml:space="preserve">Logística para el desarrollo de la jornada de integración para administrativos </t>
  </si>
  <si>
    <t>Camisetas Representativas ETITC</t>
  </si>
  <si>
    <t>Contratación de personal para el desarrollo de las actividades institucionales de bienestar universitario</t>
  </si>
  <si>
    <t>Desarrollo de actividades de pastoral</t>
  </si>
  <si>
    <t>Logística para el desarrollo de la Convivencia maestros</t>
  </si>
  <si>
    <t>Logística para el desarrollo de Encuentro para parejas</t>
  </si>
  <si>
    <t xml:space="preserve">Logística para el desarrollo de Escuela de Animadores </t>
  </si>
  <si>
    <t>Logística para el desarrollo de Neología</t>
  </si>
  <si>
    <t>Logística para el desarrollo de Escuela de Catequistas</t>
  </si>
  <si>
    <t>Logística para el desarrollo de Misiones Académicas</t>
  </si>
  <si>
    <t>Logística para el desarrollo de Misiones vocacionales</t>
  </si>
  <si>
    <t>Contratación de personal para el desarrollo de las actividades pastorales</t>
  </si>
  <si>
    <t>Adecuación de espacios de bienestar universitario</t>
  </si>
  <si>
    <t>Materiales y suministros</t>
  </si>
  <si>
    <t>Adecuaciones, reparaciones y montaje de las redes hidrosanitarias en el pozo y zona freática</t>
  </si>
  <si>
    <t>Modernización Tecnológica de la Escuela</t>
  </si>
  <si>
    <t>Ampliación de cobertura de los recursos tecnológicos</t>
  </si>
  <si>
    <t>Canales en operación</t>
  </si>
  <si>
    <t>Canal de Internet sedes Calle 13</t>
  </si>
  <si>
    <t>Mejoramiento de los recursos tecnológicos para la academia</t>
  </si>
  <si>
    <t>Nuevos módulos implementados para sistema de información de bachillerato (Gnosoft)</t>
  </si>
  <si>
    <t>Soporte anual y nuevos módulos para sistema de información de bachillerato (Gnosoft)</t>
  </si>
  <si>
    <t>Sistema de información académico desarrollado</t>
  </si>
  <si>
    <t>Desarrollo del sistema de información académico</t>
  </si>
  <si>
    <t>Modernizar la infraestructura de laboratorios, talleres y aulas especializadas para desarrollar y afirmar las competencias</t>
  </si>
  <si>
    <t>Software adquirido y renovado</t>
  </si>
  <si>
    <t>Adquisición o renovación de software salas, talleres y laboratorios</t>
  </si>
  <si>
    <t>Mejoramiento de los recursos tecnológicos</t>
  </si>
  <si>
    <t>Equipos adquiridos y con mantenimientos</t>
  </si>
  <si>
    <t>Mantenimiento de impresoras</t>
  </si>
  <si>
    <t>Adquisición de elementos e insumos para mantenimientos de equipos de cómputo</t>
  </si>
  <si>
    <t>Adquisición de insumos para impresoras</t>
  </si>
  <si>
    <t>Desarrollar proyectos de capacitación a través de cursos, diplomados y otros programas de educación continuada, que contribuyan al mejoramiento de la calidad de vida de los colombianos y a la construcción de una sociedad incluyente</t>
  </si>
  <si>
    <t>Cursos virtuales desarrollados</t>
  </si>
  <si>
    <t>Diseño de nuevos cursos virtuales</t>
  </si>
  <si>
    <t>Desarrollo de servicios</t>
  </si>
  <si>
    <t>Servicios del datacenter desarrollados</t>
  </si>
  <si>
    <t>Diseño del portafolio del datacenter</t>
  </si>
  <si>
    <t>Implementación de ITIL V3 (gestión de servicios)</t>
  </si>
  <si>
    <t>Pruebas de pentesting a servicios en datacenter</t>
  </si>
  <si>
    <t>Implementación de la estrategia GEL</t>
  </si>
  <si>
    <t>Actividades para implementación del GEL desarrolladas</t>
  </si>
  <si>
    <t>Prestación de servicios profesionales de un arquitecto de TI para apoyo a proyectos GEL</t>
  </si>
  <si>
    <t>Apoyo del soporte tecnológico para la Gestión Financiera y Administrativa</t>
  </si>
  <si>
    <t>ERP en funcionamiento</t>
  </si>
  <si>
    <t>Prestación de servicios profesionales de un ingeniero especializado para soporte ERP</t>
  </si>
  <si>
    <t>Recursos tecnológicos en funcionamiento</t>
  </si>
  <si>
    <t>Prestación de servicios de un profesional o estudiante  de ultimo semestre con experiencia para  infraestructura de TI</t>
  </si>
  <si>
    <t xml:space="preserve">Prestación de servicios de un profesional o estudiante  de últimos semestre de ingeniería con experiencia en medios </t>
  </si>
  <si>
    <t>Tecnólogo ejecutivo técnico y de producción</t>
  </si>
  <si>
    <t>Prestación de servicios de un tecnólogos para soporte salas mañana</t>
  </si>
  <si>
    <t>Prestación de servicios de un tecnólogos para soporte salas tarde</t>
  </si>
  <si>
    <t>Tecnólogo soporte sede Cl 18</t>
  </si>
  <si>
    <t>Tecnólogo soporte sede Tintal</t>
  </si>
  <si>
    <t>Tecnólogo soporte sede Carvajal</t>
  </si>
  <si>
    <t>Técnico soporte aula virtual mañana</t>
  </si>
  <si>
    <t>Técnico soporte aula virtual tarde</t>
  </si>
  <si>
    <t>Fortalecimiento oficina  ORII</t>
  </si>
  <si>
    <t>Optimizar los procesos del área</t>
  </si>
  <si>
    <t>Software implementado</t>
  </si>
  <si>
    <t>Apoyo procesos de movilidad y apoyo técnico</t>
  </si>
  <si>
    <t>Software apoyo procesos de internacionalización</t>
  </si>
  <si>
    <t>Diseño y construcción página web ORII-ETITC</t>
  </si>
  <si>
    <t>Página web implementada de la ORII</t>
  </si>
  <si>
    <t>Movilidad estudiantil nacional/internacional</t>
  </si>
  <si>
    <t>Apoyo gastos de viaje estudiantes (VITICOS Y TIQUETES</t>
  </si>
  <si>
    <t>Estudiantes movilizados nacional e internacionalmente</t>
  </si>
  <si>
    <t>Apoyo financiero</t>
  </si>
  <si>
    <t>Tiquetes</t>
  </si>
  <si>
    <t>Movilidad docentes y administrativos nacional e internacional</t>
  </si>
  <si>
    <t>Apoyo gastos de viaje docentes y administrativos</t>
  </si>
  <si>
    <t>Docentes y administrativos movilizados</t>
  </si>
  <si>
    <t>Viáticos</t>
  </si>
  <si>
    <t>Inscripción eventos de la academia</t>
  </si>
  <si>
    <t>Pago inscripción a eventos académicos</t>
  </si>
  <si>
    <t>Bilingüismo</t>
  </si>
  <si>
    <t>Capacitación para el fortalecimiento idioma inglés - docentes y administrativos</t>
  </si>
  <si>
    <t>Curso in situ y  en el exterior</t>
  </si>
  <si>
    <t>Organización congresos</t>
  </si>
  <si>
    <t>Congresos organizados</t>
  </si>
  <si>
    <t>Apoyo logístico para el desarrollo del evento</t>
  </si>
  <si>
    <t>Actividades interculturales</t>
  </si>
  <si>
    <t>Actividades ejecutadas</t>
  </si>
  <si>
    <t>Gestión de Control Interno Disciplinario</t>
  </si>
  <si>
    <t>Procesos tramitados</t>
  </si>
  <si>
    <t>Contratar un profesional del derecho que apoye el cumplimiento de las obligaciones de la Secretaría General de la ETITC en lo relacionado con la sustanciación de procesos disciplinarios que sean de competencia de la entidad.</t>
  </si>
  <si>
    <t>Digitalización y organización del archivo de la ETITC -  Fase I</t>
  </si>
  <si>
    <t>Digitalizar los documentos físicos del Archivo histórico de la ETITC</t>
  </si>
  <si>
    <t>Archivo de la Escuela digitalizado
Diagnóstico de manejo documental por área
Tablas de rención documental actualizadas</t>
  </si>
  <si>
    <t>Contratar una empresa que digitalice los documentos físicos que ya están debidamente organizados y que reposan en el Archivo de la ETITC correspondientes a las siguientes dependencias: Talento Humano, archivo central (incluido el archivo histórico) y registro y control</t>
  </si>
  <si>
    <t>Revisión de la estructura organizacional actual por áreas para identificar la documentación que se maneja en cada una</t>
  </si>
  <si>
    <t>Presentación del borrador de la Tabla de retención Documental al comité de archivo y correspondencia</t>
  </si>
  <si>
    <t>Digitalizar los documentos físicos del Archivo de la ETITC</t>
  </si>
  <si>
    <t>Dotación de equipos para la digitalización del archivo</t>
  </si>
  <si>
    <t>Adecuación física puesto de atención al ciudadano - PQRD</t>
  </si>
  <si>
    <t>Adecuar un puesto físico único para Atención al Ciudadano y recepción de PQRS</t>
  </si>
  <si>
    <t>Puesto adecuado</t>
  </si>
  <si>
    <t>Mejoramiento de los procesos de atención al ciudadano - PQRD</t>
  </si>
  <si>
    <t>Actualizar el manual de atención al ciudadano</t>
  </si>
  <si>
    <t>Socialización</t>
  </si>
  <si>
    <t>Ajuste y formalización</t>
  </si>
  <si>
    <t>Publicación del manual</t>
  </si>
  <si>
    <t>Capacitar a los funcionarios en atención a PQRD</t>
  </si>
  <si>
    <t>Desarrollo de una herramienta de caracterización del ciudadano</t>
  </si>
  <si>
    <t>Gestión de calidad</t>
  </si>
  <si>
    <t>Seguimiento a planes de mejoramiento resultantes de las auditorías internas</t>
  </si>
  <si>
    <t>Certificación de calidad</t>
  </si>
  <si>
    <t>Personal técnico para el apoyo en la documentación y el desarrollo de diferentes procesos de las áreas administrativas y académicas</t>
  </si>
  <si>
    <t>Programación y realización de auditorías con pares amigos.</t>
  </si>
  <si>
    <t>Firma auditora</t>
  </si>
  <si>
    <t>Contratar la firma certificadora</t>
  </si>
  <si>
    <t>Programación y ejecución de auditorías internas de calidad</t>
  </si>
  <si>
    <t>Verificación y actualización de la documentación existente</t>
  </si>
  <si>
    <t>Ejecución auditorías externas de certificación</t>
  </si>
  <si>
    <t>Trámites optimizados</t>
  </si>
  <si>
    <t>Procesos de planeación</t>
  </si>
  <si>
    <t>Realizar los acompañamientos del seguimiento de la estrategia</t>
  </si>
  <si>
    <t>Informes</t>
  </si>
  <si>
    <t>Contratación de un profesional en Ingeniería Industrial, Economía o Administración de empresas para realizar el monitoreo y seguimiento al plan operativo y estratégico de la Escuela, así como para el monitoreo y gestión de la actualización de la información de la página web</t>
  </si>
  <si>
    <t>Realizar el monitoreo y gestionar la actualización de la información en la página web de la Escuela y de las demás páginas de Gobierno</t>
  </si>
  <si>
    <t>Página actualizada</t>
  </si>
  <si>
    <t>Diseñar la estrategia y herramientas de evaluación de rendición de cuentas</t>
  </si>
  <si>
    <t>Documento con la estrategia a desarrollar</t>
  </si>
  <si>
    <t>Internos</t>
  </si>
  <si>
    <t>Realizar rendiciones de cuentas: Presentaciones focalizadas a grupos de interés, consolidación y publicación de estadísticas, elaboración de informes de gestión</t>
  </si>
  <si>
    <t>Informes de rendiciones de cuenta
Informe de gestión</t>
  </si>
  <si>
    <t>Ejecución de reuniones, acompañamiento y apoyo en el desarrollo de actividades de mejora de indicadores de Desarrollo administrativo</t>
  </si>
  <si>
    <t>Consolidar y presentar los informes solicitados por las entidades de Gobierno y elaboración de anteproyecto de presupuesto</t>
  </si>
  <si>
    <t>Reportes presentados
Anteproyecto de presupuesto presentado</t>
  </si>
  <si>
    <t>Implementar y ejecutar actividades de sensibilización sobre planeación, calidad y acreditación</t>
  </si>
  <si>
    <t>Sesiones de socialización y publicaciones realizadas</t>
  </si>
  <si>
    <t>Apoyo, asesoría y desarrollo de estrategias de sensibilización, así como en la elaboración del material de divulgación</t>
  </si>
  <si>
    <t>Aseguramiento de la publicación de los trámites de la Escuela en el SUIT</t>
  </si>
  <si>
    <t>Informes publicados</t>
  </si>
  <si>
    <t>Administrador público</t>
  </si>
  <si>
    <t>Ingeniero financiero</t>
  </si>
  <si>
    <t>Gestionar los procesos de apoyo contractual y financiero</t>
  </si>
  <si>
    <t>Contratación de operador para la prestación del servicio de vigilancia</t>
  </si>
  <si>
    <t>Realizar el seguimiento y publicación de los informes de ejecución financiera mensual</t>
  </si>
  <si>
    <t>Informes presentados ante el Consejo Directivo y publicados en la página Web de la Escuela</t>
  </si>
  <si>
    <t>Esfuerzos administrativos</t>
  </si>
  <si>
    <t>Ejecución del plan</t>
  </si>
  <si>
    <t>Hojas de vida actualizadas en el SIGEP</t>
  </si>
  <si>
    <t>Implementación sistema de gestión de seguridad y salud en el trabajo</t>
  </si>
  <si>
    <t>Implementación</t>
  </si>
  <si>
    <t>Insumos y capacitaciones</t>
  </si>
  <si>
    <t>Equipos de dotación, capacitaciones específicas, intervención al riesgo</t>
  </si>
  <si>
    <t>FACULTADES</t>
  </si>
  <si>
    <t>junio</t>
  </si>
  <si>
    <t>julio</t>
  </si>
  <si>
    <t>octubre</t>
  </si>
  <si>
    <t>Realizar análisis de los trámites inscritos en el SUIT para identificar oportunidades de mejora y/o automatización</t>
  </si>
  <si>
    <t>Fase 3: Recolección de Información - Recolección de información según fuente:
Documental, estadística y apreciación</t>
  </si>
  <si>
    <t>VICERRECTORÍA</t>
  </si>
  <si>
    <t xml:space="preserve">UNIDAD DE GESTIÓN </t>
  </si>
  <si>
    <t>mes de inicio</t>
  </si>
  <si>
    <t>mes final</t>
  </si>
  <si>
    <t>total ejecutado</t>
  </si>
  <si>
    <t>definición en el tiempo de aseguramiento de disponibilidad del factor, valores dan cobertura del factor para toda la vigencia?</t>
  </si>
  <si>
    <t>Nuevos módulos implementados</t>
  </si>
  <si>
    <t>Desarrollo de nuevas aplicaciones virtuales (Tics en educación)</t>
  </si>
  <si>
    <t xml:space="preserve">no se definen recursos para hacer la adquisición </t>
  </si>
  <si>
    <t>Representación Rumania</t>
  </si>
  <si>
    <t>Representación y participación internacional de la ETITC por proyecto infomatrix Colombia (Ardesign app)</t>
  </si>
  <si>
    <t>Representación Ecuador</t>
  </si>
  <si>
    <t>Tiquetes aéreos ida y vuelta y viáticos (8 días)</t>
  </si>
  <si>
    <t>Participación en el congreso</t>
  </si>
  <si>
    <t>Tiquetes aéreos ida y vuelta y honorarios (8 días)</t>
  </si>
  <si>
    <t xml:space="preserve">Evento de la facultad donde se promueve la seguridad informática </t>
  </si>
  <si>
    <t>3er jornada de la seguridad informática</t>
  </si>
  <si>
    <t>Evento internacional donde la ETITC es sede en la versión Colombia 2016</t>
  </si>
  <si>
    <t>Infomatrix Latinoamérica 2016</t>
  </si>
  <si>
    <t>Adquisición, instigación y análisis de evidencias digitales con el uso de kits forenses  duplicadores, toma de imágenes forenses, bloqueadores de dispositivos, recuperación de datos</t>
  </si>
  <si>
    <t>Actualización taller de mantenimiento mecánico</t>
  </si>
  <si>
    <t>Medidor de aislamiento, multimedidor de energía eléctrica activa y reactiva.</t>
  </si>
  <si>
    <t>Calderón, kit ventiladores, kit de bombas, compresores pequeños</t>
  </si>
  <si>
    <t>Software proteus para la simulación de circuitos luxómetro</t>
  </si>
  <si>
    <t>Termo formadora de formato 500 X 500 mm - Marca VERPACKEN o equivalente</t>
  </si>
  <si>
    <t>Interruptores magnéticos tripolares de 10a</t>
  </si>
  <si>
    <t>Kit de botoneras, pulsadores, interruptores normalmente cerrados y abiertos industriales y luces piloto</t>
  </si>
  <si>
    <t>Licencia de Altium Designer (serviría también para ing. electrónica y para desarrollar una línea de investigación en integración de diseño mecánico y electrónico)</t>
  </si>
  <si>
    <t xml:space="preserve">Máquina de prototipado rápido (impresión 3d) orion delta, rango de trabajo 6" diámetro, 9" altura, </t>
  </si>
  <si>
    <t>Pantallas HMI táctil 10 pulgadas</t>
  </si>
  <si>
    <t>Planta didáctica péndulo invertido marca Quanser</t>
  </si>
  <si>
    <t>Probador de cable de conexión UTP y RJ45</t>
  </si>
  <si>
    <t>Cortadora láser / Ruteadoras / Impresoras 3D / Scanner</t>
  </si>
  <si>
    <t>Laboratorio de ensayos mecánicos implementado</t>
  </si>
  <si>
    <t>Libros / Revistas especializadas / Membresías</t>
  </si>
  <si>
    <t>Adquisición IDEA</t>
  </si>
  <si>
    <t>Descansa pies</t>
  </si>
  <si>
    <t>Hora cátedra</t>
  </si>
  <si>
    <t>Apoyo de carga académica Tecnólogo</t>
  </si>
  <si>
    <t>Adquisición de Mesas 2 piso Casona, elementos de adecuación sala de estar, adquisición mesas de ajedrez 1 piso casona, adquisición de cortinas para favorecer proyección, adecuación oficinas para atención de privacidad de estudiantes</t>
  </si>
  <si>
    <t>CENTRO DE INNOVACIÓN Y DESARROLLO TECNOLÓGICO</t>
  </si>
  <si>
    <t>CENTRO DE EXTENSIÓN Y PROYECCIÓN SOCIAL</t>
  </si>
  <si>
    <t>CENTRO DE LENGUAS</t>
  </si>
  <si>
    <t>CENTRO DE INVESTIGACIÓN</t>
  </si>
  <si>
    <t>301 participantes / 20 ponencias  200 participantes</t>
  </si>
  <si>
    <t>302 participantes / 20 ponencias  200 participantes</t>
  </si>
  <si>
    <t>8  ponencias (15 participantes  7 ponencias)</t>
  </si>
  <si>
    <t>9  ponencias (15 participantes  7 ponencias)</t>
  </si>
  <si>
    <t>4 ponencias</t>
  </si>
  <si>
    <t>5 ponencias</t>
  </si>
  <si>
    <t>6 Grupos elegidos (10 proyectos)</t>
  </si>
  <si>
    <t>CENTRO DE TALLERES Y LABORATORIOS</t>
  </si>
  <si>
    <t>Readecuación de talleres y laboratorios</t>
  </si>
  <si>
    <t>Contratación de técnicos, tecnólogos para mantenimiento eléctrico en las sedes y trabajos de adecuaciones, instalaciones nuevas, etc.</t>
  </si>
  <si>
    <t>Control de Acceso automatizado a aulas de clase, fase I.</t>
  </si>
  <si>
    <t>Cámaras, software y almacenamiento</t>
  </si>
  <si>
    <t>Ascensores y mezanine instalados</t>
  </si>
  <si>
    <t>CONTRATACIÓN</t>
  </si>
  <si>
    <t>Publicación de los informes de supervisión e interventoría en la página SECOP</t>
  </si>
  <si>
    <t>Dotación</t>
  </si>
  <si>
    <t>Adquisición de dotación</t>
  </si>
  <si>
    <t>Papelería, útiles de escritorio y oficina</t>
  </si>
  <si>
    <t>Adquisición de papelería, útiles de escritorio y oficina</t>
  </si>
  <si>
    <t>Productos de cafetería y restaurante</t>
  </si>
  <si>
    <t>Adquisición de productos de cafetería y restaurante</t>
  </si>
  <si>
    <t>TALENTO HUMANO</t>
  </si>
  <si>
    <t>INFORMÁTICA Y COMUNICACIONES</t>
  </si>
  <si>
    <t xml:space="preserve">Canal de Internet sedes  Cl 18, Carvajal y tintal </t>
  </si>
  <si>
    <t>STAFF ASESOR</t>
  </si>
  <si>
    <t>Visualización ETITC</t>
  </si>
  <si>
    <t>SECRETARIA GENERAL</t>
  </si>
  <si>
    <t>Contratar tres (3) profesionales o técnicos con experiencia en Archivística, que: 1) Organicen los documentos que reposan en el Archivo de la ETITC, de todas las dependencias de la Escuela que así lo requieran, de conformidad con las tablas de retención documental que se aprueben. 2) Digitalizar todas las transferencias documentales que lleguen al Archivo de la ETITC.</t>
  </si>
  <si>
    <t>Comprar 3 scanner para los técnicos o profesionales referidos en la casilla anterior, a fin de que pueda cumplir con el objeto de su contrato.</t>
  </si>
  <si>
    <t>Contratar una empresa que lleve a cabo todas las acciones tendientes a lograr la adecuación física de un puesto único de Atención al Ciudadano y  recepción de PQRS, de conformidad con lo ordenado por la Ley.</t>
  </si>
  <si>
    <t>Publicar informes trimestrales de PQRD y de  solicitudes de información</t>
  </si>
  <si>
    <t>Mantenimiento y actualización de proyectos ante el DNP</t>
  </si>
  <si>
    <t>FINANCIERA</t>
  </si>
  <si>
    <t>se tiene metas por mes con base en el plan de contratación</t>
  </si>
  <si>
    <t>a partir de cuando se proyecta publicar</t>
  </si>
  <si>
    <t>esta en diagnostico de obras</t>
  </si>
  <si>
    <t>nuevos predios</t>
  </si>
  <si>
    <t>gestión de adquisición de nuevos predios, gestión predial</t>
  </si>
  <si>
    <t>identificación de predios, negociación y adquisición, gestión predial y englobe</t>
  </si>
  <si>
    <t>se adelanta en un taller a corte de marzo</t>
  </si>
  <si>
    <t>diseño esta ok</t>
  </si>
  <si>
    <t>cuando no hay estudiantes se proyecta iniciar en nov</t>
  </si>
  <si>
    <t>valor de dólar determinante</t>
  </si>
  <si>
    <t>diseño, cantidades de obra</t>
  </si>
  <si>
    <t xml:space="preserve">hay permisos del ministerio de cultura, estudios previos, cantidad de obra, </t>
  </si>
  <si>
    <t>con base en recursos cree</t>
  </si>
  <si>
    <t>muro verde</t>
  </si>
  <si>
    <t>revisar el 28 de marzo</t>
  </si>
  <si>
    <t>Reportes  de reuniones de acompañamiento relacionadas con el modelo de desarrollo administrativo actas del CSIG</t>
  </si>
  <si>
    <t>condiciones actualizado (6) documentado</t>
  </si>
  <si>
    <t>Auditorias a la gestión procesos de la cadena de valor del instituto Verificación cumplimiento procedimientos y normatividad.</t>
  </si>
  <si>
    <t>Gestión financiera</t>
  </si>
  <si>
    <t>Direccionamiento Institucional</t>
  </si>
  <si>
    <t>Extensión y Proyección Social</t>
  </si>
  <si>
    <t>Gestión de Informática y comunicaciones</t>
  </si>
  <si>
    <t>Gestión de Talento Humano</t>
  </si>
  <si>
    <t>Gestión Jurídica</t>
  </si>
  <si>
    <t>Gestión de Adquisiciones</t>
  </si>
  <si>
    <t>Docencia Bachillerato</t>
  </si>
  <si>
    <t>Docencia PES</t>
  </si>
  <si>
    <t>Investigación</t>
  </si>
  <si>
    <t>2 auditorias</t>
  </si>
  <si>
    <t>1 auditoria</t>
  </si>
  <si>
    <t>no se ha ejecutado auditorias total de 15 auditorias proyectadas para la vigencia</t>
  </si>
  <si>
    <r>
      <t xml:space="preserve">Informe Ejecutivo del Sistema de Control Interno -  </t>
    </r>
    <r>
      <rPr>
        <b/>
        <sz val="12"/>
        <color theme="1"/>
        <rFont val="Arial"/>
        <family val="2"/>
      </rPr>
      <t>ANUAL</t>
    </r>
  </si>
  <si>
    <r>
      <t>Informe Pormenorizado del Sistema Integrado de Gestión - Ley 1474/11 -</t>
    </r>
    <r>
      <rPr>
        <b/>
        <sz val="12"/>
        <color theme="1"/>
        <rFont val="Arial"/>
        <family val="2"/>
      </rPr>
      <t xml:space="preserve"> CUATRIMESTRAL</t>
    </r>
  </si>
  <si>
    <r>
      <t>Informe sobre posibles actos de corrupción  Ley 1474 de 2011.</t>
    </r>
    <r>
      <rPr>
        <b/>
        <sz val="12"/>
        <color theme="1"/>
        <rFont val="Arial"/>
        <family val="2"/>
      </rPr>
      <t xml:space="preserve"> EVENTUAL </t>
    </r>
  </si>
  <si>
    <r>
      <t xml:space="preserve">Informe de Austeridad en el Gasto - </t>
    </r>
    <r>
      <rPr>
        <b/>
        <sz val="12"/>
        <color theme="1"/>
        <rFont val="Arial"/>
        <family val="2"/>
      </rPr>
      <t>TRIMESTRAL</t>
    </r>
  </si>
  <si>
    <r>
      <t xml:space="preserve">Informe de Control Interno Contable - </t>
    </r>
    <r>
      <rPr>
        <b/>
        <sz val="12"/>
        <color theme="1"/>
        <rFont val="Arial"/>
        <family val="2"/>
      </rPr>
      <t>ANUAL</t>
    </r>
  </si>
  <si>
    <r>
      <t xml:space="preserve">Informe sobre las Peticiones, Quejas, Reclamos,  Sugerencias y Denuncias (PQRSD) - </t>
    </r>
    <r>
      <rPr>
        <b/>
        <sz val="12"/>
        <color theme="1"/>
        <rFont val="Arial"/>
        <family val="2"/>
      </rPr>
      <t>SEMESTRAL</t>
    </r>
  </si>
  <si>
    <r>
      <t xml:space="preserve">Informe de evaluación a la Gestión  Institucional por dependencias (POA - Ley 909/04)  -  </t>
    </r>
    <r>
      <rPr>
        <b/>
        <sz val="12"/>
        <color theme="1"/>
        <rFont val="Arial"/>
        <family val="2"/>
      </rPr>
      <t>ANUAL</t>
    </r>
  </si>
  <si>
    <r>
      <t xml:space="preserve">Informe Derechos de Autor Software. Directiva Presidencial No. 02 de de 2002 -  </t>
    </r>
    <r>
      <rPr>
        <b/>
        <sz val="12"/>
        <color theme="1"/>
        <rFont val="Arial"/>
        <family val="2"/>
      </rPr>
      <t>ANUAL</t>
    </r>
    <r>
      <rPr>
        <sz val="12"/>
        <color theme="1"/>
        <rFont val="Arial"/>
        <family val="2"/>
      </rPr>
      <t xml:space="preserve">
</t>
    </r>
  </si>
  <si>
    <t>Informe de Rendición de Cuentas</t>
  </si>
  <si>
    <t>1 informe</t>
  </si>
  <si>
    <t>3 informes</t>
  </si>
  <si>
    <t>4 informes</t>
  </si>
  <si>
    <t>2 informes</t>
  </si>
  <si>
    <t>Informes de ley a entes de control</t>
  </si>
  <si>
    <t>se ha socializado en un 30%</t>
  </si>
  <si>
    <r>
      <t xml:space="preserve">Seguimiento a la presentación del Informe SIRECI Contratación a la Contraloría General. - </t>
    </r>
    <r>
      <rPr>
        <b/>
        <sz val="14"/>
        <color theme="1"/>
        <rFont val="Arial"/>
        <family val="2"/>
      </rPr>
      <t>ANUAL.</t>
    </r>
  </si>
  <si>
    <r>
      <t>Informe avance Plan Mejoramiento - corte 31 diciembre a la Contraloría General -</t>
    </r>
    <r>
      <rPr>
        <b/>
        <sz val="14"/>
        <color theme="1"/>
        <rFont val="Arial"/>
        <family val="2"/>
      </rPr>
      <t xml:space="preserve"> SEMESTRAL</t>
    </r>
  </si>
  <si>
    <r>
      <t>Informe para el fenecimiento de la Cuenta General del Presupuesto y del Tesoro; Informe a la Cámara de Representantes -</t>
    </r>
    <r>
      <rPr>
        <b/>
        <sz val="14"/>
        <color theme="1"/>
        <rFont val="Arial"/>
        <family val="2"/>
      </rPr>
      <t xml:space="preserve"> ANUAL</t>
    </r>
  </si>
  <si>
    <r>
      <t xml:space="preserve">Seguimiento al Mapa de Riesgos de Corrupción.  </t>
    </r>
    <r>
      <rPr>
        <b/>
        <sz val="14"/>
        <color theme="1"/>
        <rFont val="Arial"/>
        <family val="2"/>
      </rPr>
      <t>A CRITERIO DE LA OFICINA DE CONTROL INTERNO.</t>
    </r>
  </si>
  <si>
    <r>
      <t xml:space="preserve">Seguimiento a las Funciones del Comité de Conciliaciones. </t>
    </r>
    <r>
      <rPr>
        <b/>
        <sz val="14"/>
        <color theme="1"/>
        <rFont val="Arial"/>
        <family val="2"/>
      </rPr>
      <t>A CRITERIO DE LA OFICINA DE CONTROL INTERNO.</t>
    </r>
  </si>
  <si>
    <r>
      <t xml:space="preserve">Seguimiento al Sistema Integrado de Información Financiera, SIIF Nación.  </t>
    </r>
    <r>
      <rPr>
        <b/>
        <sz val="14"/>
        <color theme="1"/>
        <rFont val="Arial"/>
        <family val="2"/>
      </rPr>
      <t>A CRITERIO DE LA OFICINA DE CONTROL INTERNO.</t>
    </r>
  </si>
  <si>
    <r>
      <t xml:space="preserve">Seguimiento a Informes sobre Convenios de Cooperación - </t>
    </r>
    <r>
      <rPr>
        <b/>
        <sz val="14"/>
        <color theme="1"/>
        <rFont val="Arial"/>
        <family val="2"/>
      </rPr>
      <t>MENSUAL.</t>
    </r>
  </si>
  <si>
    <r>
      <t xml:space="preserve">Seguimiento a la Racionalización de Trámites. </t>
    </r>
    <r>
      <rPr>
        <b/>
        <sz val="14"/>
        <color theme="1"/>
        <rFont val="Arial"/>
        <family val="2"/>
      </rPr>
      <t>ANUAL</t>
    </r>
  </si>
  <si>
    <t>Seguimiento avance estrategia Anticorrupción cortes en abril, agosto y diciembre.</t>
  </si>
  <si>
    <t>Seguimiento al cumplimiento de las acciones del Plan de Mejoramiento.</t>
  </si>
  <si>
    <t>Seguimiento a la Relación de Acreencias a favor de la  entidad, Pendientes de Pago.</t>
  </si>
  <si>
    <t>Seguimiento al Sistema de Información y Gestión del Empleo Público "SIGEP" (Antes  SUIP)</t>
  </si>
  <si>
    <t>Seguimiento a los compromisos sectoriales del Sistema de Seguimiento a Metas de Gobierno - SISMEG.</t>
  </si>
  <si>
    <t>Seguimiento a la evaluación del desempeño y Acuerdos de Gestión en todos los niveles</t>
  </si>
  <si>
    <t>Seguimiento a la Ley de Transparencia y Derecho de Acceso  a la información</t>
  </si>
  <si>
    <t>12 informes</t>
  </si>
  <si>
    <t>no se cuenta definido fecha de viajes</t>
  </si>
  <si>
    <t>NO EXISTE A LA FECHA PLANES DE MANTENIMIENTO</t>
  </si>
  <si>
    <t>CRITICA</t>
  </si>
  <si>
    <t>EN PROCESO</t>
  </si>
  <si>
    <t>ADELANTADA</t>
  </si>
  <si>
    <t>se instalaron contenedores de material tetrapak, botellas pep y tapas</t>
  </si>
  <si>
    <t>en estudios previos</t>
  </si>
  <si>
    <t>no aplica direccionado a biblioteca</t>
  </si>
  <si>
    <t>ingeniero</t>
  </si>
  <si>
    <t>suministro libros Biblioteca faltan algunos</t>
  </si>
  <si>
    <t>no hay conectividad del centro de lenguas</t>
  </si>
  <si>
    <t>mantenimiento correctivo, taller por taller, hojas de vida de cada maquina, correctivo 30% trimestre</t>
  </si>
  <si>
    <t>a corte de marzo se tiene definido que se va realizar</t>
  </si>
  <si>
    <t>VICERRECTORÍA ACADÉMICA</t>
  </si>
  <si>
    <t xml:space="preserve">está definido solo hasta julio </t>
  </si>
  <si>
    <t>medalleria reconocimientos académicos Asegurar la prestación del servicio educativo a nivel de bachillerato técnico industrial</t>
  </si>
  <si>
    <t xml:space="preserve"> publicaciones académicas bachilleratos Asegurar la prestación del servicio educativo a nivel de bachillerato técnico industrial</t>
  </si>
  <si>
    <t>en que mes se proyecta la implementación  cuando debe arrancar y cuando debe terminar, el are definió la necesidad, que remitió al área enero, a la fecha no se adquirido no hay contrato proyecto de informática y comunicaciones</t>
  </si>
  <si>
    <t>capacitación diseñen las pruebas al finalizar la vigencia las pruebas que sean pertinentes se realizaran en el aplicativo al 2017</t>
  </si>
  <si>
    <t xml:space="preserve"> se esta conceptualizando marco de referencia, proyectos pedagógicos, proyectos de los estudiantes</t>
  </si>
  <si>
    <t xml:space="preserve">condiciones iniciales de cada programa 16 de abril, 6 de abril documento para CNA informe de auto evaluación, </t>
  </si>
  <si>
    <t>en revisión el plan de acción y el PEP</t>
  </si>
  <si>
    <t>Acreditación para Expo recerca Barcelona 2016, presentación y participación internacional de la ETITC por obtener platinum en Guadalajara, México (proyectos konciencia -Barcelona- y homematik - Rumania-)</t>
  </si>
  <si>
    <t>Representación Expo recerca Barcelona 2016</t>
  </si>
  <si>
    <t>VICERRECTORÍA ADMINISTRATIVA Y FINANCIERA</t>
  </si>
  <si>
    <t>especificaciones técnicas la define la vice rectoria,remitidas al oficina de tecnología, no recuerda fecha</t>
  </si>
  <si>
    <t>especialización en seguridad y salud</t>
  </si>
  <si>
    <t>especialización en cera perdida</t>
  </si>
  <si>
    <t>programa de técnico profesional en textiles</t>
  </si>
  <si>
    <t>8 becas por saber pro y mejores promedios académicos 15, al 100% y 15 al 50%</t>
  </si>
  <si>
    <t>VICERRECTORÍA DE INVESTIGACIONES, EXTENSIÓN Y TRANSFERENCIA</t>
  </si>
  <si>
    <t>listado de inscripción sale 14 de abril</t>
  </si>
  <si>
    <t>tramite de viáticos duración tres meses</t>
  </si>
  <si>
    <t>gestión  durante 6 meses 8tramites de desplazamiento duración tres meses)</t>
  </si>
  <si>
    <t>no se a ejecutado actividades</t>
  </si>
  <si>
    <t>inscripciones en agosto</t>
  </si>
  <si>
    <t>118920000 adjudicados a proyectos (16 proyectos) (planeación para comprar material bibliográfico, demoras)</t>
  </si>
  <si>
    <t>diagnostico; con base en análisis anterior del 2015</t>
  </si>
  <si>
    <t>cuantos cursos por semestre (cursos de docentes, administrativo, bachilleres 4 cursos iniciaron entre marzo y abril</t>
  </si>
  <si>
    <t>cuantos cursos por semestre (cursos de docentes, administrativo, bachilleres 4 cursos iniciaron entre marzo y abril curso de docentes iría hasta noviembre</t>
  </si>
  <si>
    <t>cuantos cursos por semestre (cursos de docentes, administrativo, bachilleres 4 cursos iniciaron entre marzo y abril) la capacidad instalada en este momento es de 20 por jornada los docentes colocan tiempo compartido</t>
  </si>
  <si>
    <t>no hay mesa, armario,  situaciones de humedad en los salones riesgo de daño de equipos</t>
  </si>
  <si>
    <t>se instala Tv, no hay computadores, teclados, se presenta inconvenientes en el desarrollo de las clases</t>
  </si>
  <si>
    <t>contratación de docentes, deficiente, docentes están dictando cursos sin perfeccionar contrato (profesora de ingles de la adm y docentes</t>
  </si>
  <si>
    <t>radicado vice académica</t>
  </si>
  <si>
    <t>solicitud radicada</t>
  </si>
  <si>
    <t>situación de infraestructura humedad</t>
  </si>
  <si>
    <t>Implementación Software Anti plagio</t>
  </si>
  <si>
    <t>curso de redacción</t>
  </si>
  <si>
    <t>definición de requerimientos al 100%</t>
  </si>
  <si>
    <t>Consolidación Vive Digital Plus (Contrato Coordinador Vive Lob y asistente)</t>
  </si>
  <si>
    <t>Colciencias determina periodo de ejecución</t>
  </si>
  <si>
    <t>Mantenimiento de Equipos Modelaría</t>
  </si>
  <si>
    <t>se esta identificando necesidades de renovación</t>
  </si>
  <si>
    <t>operación de julio a julio esta en operación actualizado esta al día a corte de marzo de 2016</t>
  </si>
  <si>
    <t>100 estudiantes y docentes capacitados</t>
  </si>
  <si>
    <t>se remitieron estudios previos</t>
  </si>
  <si>
    <t>meta que participen 5</t>
  </si>
  <si>
    <t>depende recursos BID</t>
  </si>
  <si>
    <t>hasta que este el englobe</t>
  </si>
  <si>
    <t>se realizo el 22 de abril</t>
  </si>
  <si>
    <t>programas</t>
  </si>
  <si>
    <t xml:space="preserve">primera versión de manual, para revisión y aprobación, reglamento esta aprobada, continua socialización,  implementación de protocolos; </t>
  </si>
  <si>
    <t>se proyecta un informe a junio de diagnostico de (resultados) susceptible de propiedad intelectual</t>
  </si>
  <si>
    <t xml:space="preserve">estudios previos realizados en enero, membresía pagada en febrero, </t>
  </si>
  <si>
    <t>riesgo materializado, cambio de política adm distrital (se avance en gestión fondo emprender; Sena) Sasca</t>
  </si>
  <si>
    <t>no están definidos recursos</t>
  </si>
  <si>
    <t>cobertura de octubre a octubre seguimiento bimensual al día</t>
  </si>
  <si>
    <t>esta en diagnostico para definir plan de intervención, esta en estudio</t>
  </si>
  <si>
    <t>se tiene listado de requerimientos y estudio previo ya tiene cdp</t>
  </si>
  <si>
    <t>no hay avance, hay materia reciclable, no se ha definido utilización de las instalaciones</t>
  </si>
  <si>
    <t>20% en 5 talleres, talleres de modelaría, estudios previos radicado, 4 talleres en un 30% con cdp proceso de contratación</t>
  </si>
  <si>
    <t xml:space="preserve">se cambio iluminación  de la calle 15 y 17 pendiente carrera </t>
  </si>
  <si>
    <t>esta en diseño técnico con proveedores</t>
  </si>
  <si>
    <t>valor de dólar determinante, estudio previo para interventoría</t>
  </si>
  <si>
    <t>contrato vence en mayo,  esta en estudio previo, listado de materiales, por 220 millones provisión de materiales por tres meses de los programado, sin tener en cuenta imprevistos, póliza de manejo de adm</t>
  </si>
  <si>
    <t>en el PEMP se debe definir donde van lo ascensores, depende del aprobación. Estudio previos para consultoría</t>
  </si>
  <si>
    <t xml:space="preserve">en el PEN se debe definir donde van lo ascensores, depende del aprobación del PEN </t>
  </si>
  <si>
    <t>depende de la disponibilidad de recursos cree, una vez este definido inicia los tiempos de ejecución de proyecto</t>
  </si>
  <si>
    <t>en elaboración de estudios previos</t>
  </si>
  <si>
    <t>ya se tiene resolución de intervención, obrar en temporada de vacaciones en diciembre</t>
  </si>
  <si>
    <t>hay resolución para interventor del min cultura</t>
  </si>
  <si>
    <t>Fortalecer los procesos de contratación implementación del erp</t>
  </si>
  <si>
    <t>depuración de procesos vigentes, 30 casos acumulados de las anteriores vigencias con mas de un año</t>
  </si>
  <si>
    <t>se debería contratar una firma con experiencia en gestión documental tercerizada, que caractice conformidad del los productos</t>
  </si>
  <si>
    <t>no hay tablas no hay inventario de gestión documental, 31 de marzo identificado el archivo general</t>
  </si>
  <si>
    <t>inventario prioritario para iniciar proceso de contratación de digitalización</t>
  </si>
  <si>
    <t xml:space="preserve">gestión de plan de gestión documental, </t>
  </si>
  <si>
    <t>pendiente de revisar avance 28 de marzo</t>
  </si>
  <si>
    <t>contratación incluye capacitación y revisar con RR.HH. capacitación en HSQE</t>
  </si>
  <si>
    <t>se publico: plan de adquisiciones, informes de PQR, matriz de riesgos, plan de mejoramiento, plan de acción, acceso a la ciudadanía para observaciones sobre el plan anticorrupción y actualización de consejeros</t>
  </si>
  <si>
    <t>diseño referente documental, documento y presentaciones flask presencial por tipo  y focalizada entrevistas  y video elaboración de mecanismos de dialogo encuestas</t>
  </si>
  <si>
    <t>informe trimestral de sireci contratación, informe de gestión de sireci, ante proyecto, Jurar, plan de acción 2016 al men</t>
  </si>
  <si>
    <t>definición  por alta dirección, cuando va a comenzar calle 18, estudio de englobe de toda de la manzana, contrato de apoyo prestación de servicios, estudio previo</t>
  </si>
  <si>
    <t>programación de faculta de ingeniería mecánica, nivel profesional</t>
  </si>
  <si>
    <t>despliegue de programación de para desarrollo de clases en el segundo semestre de 2016</t>
  </si>
  <si>
    <t>existe código snies, ya hay plan curricular, proceso de reactivación de docentes</t>
  </si>
  <si>
    <t>auditoria realizada se esta en elaboración de informes</t>
  </si>
  <si>
    <t>mínimo 1 informe</t>
  </si>
  <si>
    <r>
      <t xml:space="preserve">Informe de actualización de sistema EKOGUI (LITIGOB) - </t>
    </r>
    <r>
      <rPr>
        <b/>
        <sz val="12"/>
        <color theme="1"/>
        <rFont val="Arial"/>
        <family val="2"/>
      </rPr>
      <t>SEMESTRAL</t>
    </r>
  </si>
  <si>
    <t>Seguimiento a la presentación de informes de Ley</t>
  </si>
  <si>
    <r>
      <t xml:space="preserve">Seguimiento y evaluación al Sistema de Políticas de  desarrollo Administrativo SISTEMA. </t>
    </r>
    <r>
      <rPr>
        <b/>
        <sz val="14"/>
        <color theme="1"/>
        <rFont val="Arial"/>
        <family val="2"/>
      </rPr>
      <t>TRIMESTRAL</t>
    </r>
  </si>
  <si>
    <t>Seguimiento a publicación en la web al 31 de enero de cada año de:
1. Plan de Compras
2. Plan Anticorrupción (Riesgos, anti trámites, rendición de cuentas, mecanismos para mejorar la atención al ciudadano)
3, Presupuesto
4. Política de Desarrollo del Talento Humano
5. Eficiencia Administrativa y cero papel</t>
  </si>
  <si>
    <t>se replantea tiempos de contratación Adj desierta en marzo</t>
  </si>
  <si>
    <t>en abril y mayo se hace verificación 100% DE HV ACTUALIZADAS Y DECLARACIÓN DE BR POR PARTE DE LOS SERVIDORES PÚBLICOS.</t>
  </si>
  <si>
    <t xml:space="preserve"> Gestión Ambiental</t>
  </si>
  <si>
    <t>se elaboraron estudios previos sin radicar aun en contratación.</t>
  </si>
  <si>
    <t>agendada y realizada en el jornada del día de la tierra</t>
  </si>
  <si>
    <t>se esta formulado el proyecto con el programa de semillero de investigación RESOLG</t>
  </si>
  <si>
    <t>se esta valorando la pertinencia de existencia que hay en el almacén se valorar técnicamente esta para aprobación del comité para realizar compra la próxima vigencia.</t>
  </si>
  <si>
    <t>modelo de negocio y operación de la ORII</t>
  </si>
  <si>
    <t>el 18 de abril decanaturas entregan prospectiva de respectiva faculta y talleres, a mayo aun no se a efectuado</t>
  </si>
  <si>
    <t>referente documental en un 90% para radicar ante SACES, en mayo esta para presentar a concejo directivo</t>
  </si>
  <si>
    <t>depende de las fases 5 y 6</t>
  </si>
  <si>
    <t>taller  de mecánica no esta listo para mayo cuando se debe iniciar el programa depende de ¡planeación y presupuesto?</t>
  </si>
  <si>
    <t xml:space="preserve">"Quédate en la ETITC"  Psicología y Trabajo Social </t>
  </si>
  <si>
    <t>Apoyo académico</t>
  </si>
  <si>
    <t xml:space="preserve">Monitorias  </t>
  </si>
  <si>
    <t>Curso de nivelación en matemáticas,</t>
  </si>
  <si>
    <t>Talleres de estilos de aprendizaje</t>
  </si>
  <si>
    <t xml:space="preserve">Campañas de prevención </t>
  </si>
  <si>
    <t>Jornadas sobre Toma de decisiones</t>
  </si>
  <si>
    <t>Asesoría individual</t>
  </si>
  <si>
    <t>Feria de servicios</t>
  </si>
  <si>
    <t>Torneo de ajedrez</t>
  </si>
  <si>
    <t>Acercamiento  a la vida laboral</t>
  </si>
  <si>
    <t>Seminario</t>
  </si>
  <si>
    <t>Taller Marketing personal</t>
  </si>
  <si>
    <t>Socializarte</t>
  </si>
  <si>
    <t>Talleres de  entrenamiento en habilidades blandas</t>
  </si>
  <si>
    <t>Desarrollo humano</t>
  </si>
  <si>
    <t>Encuentros para parejas</t>
  </si>
  <si>
    <r>
      <t xml:space="preserve">Conferencias .                                                                           
</t>
    </r>
    <r>
      <rPr>
        <sz val="11"/>
        <rFont val="Calisto MT"/>
        <family val="2"/>
        <scheme val="minor"/>
      </rPr>
      <t xml:space="preserve"> </t>
    </r>
  </si>
  <si>
    <t xml:space="preserve">Red Colombiana de IES para la discapacidad, </t>
  </si>
  <si>
    <t>Acuerdo con el parqueadero "Bolivariano"</t>
  </si>
  <si>
    <t>Acompañamiento al estudiante y adaptación al medio universitario</t>
  </si>
  <si>
    <t xml:space="preserve">Reportes a SNIES
</t>
  </si>
  <si>
    <t>Estadísticas de deserción</t>
  </si>
  <si>
    <t>Programa radial</t>
  </si>
  <si>
    <t>Manejo de la ansiedad y el estrés</t>
  </si>
  <si>
    <t>Semana de parciales, tiempo para despreocupARTE</t>
  </si>
  <si>
    <t>Acompañamiento y adaptación al medio universitario</t>
  </si>
  <si>
    <r>
      <t xml:space="preserve"> </t>
    </r>
    <r>
      <rPr>
        <sz val="11"/>
        <rFont val="Calibri"/>
        <family val="2"/>
      </rPr>
      <t xml:space="preserve">Salidas pedagógicas     </t>
    </r>
    <r>
      <rPr>
        <sz val="11"/>
        <rFont val="Calisto MT"/>
        <family val="2"/>
        <scheme val="minor"/>
      </rPr>
      <t xml:space="preserve">                               </t>
    </r>
  </si>
  <si>
    <t>Atención psicosocial</t>
  </si>
  <si>
    <t xml:space="preserve">Talleres y conferencias en temáticas específicas                                                        </t>
  </si>
  <si>
    <t>Jornadas de sensibilización</t>
  </si>
  <si>
    <t xml:space="preserve">Campañas de promoción y  prevención </t>
  </si>
  <si>
    <t xml:space="preserve">Desarrollo de actividades pedagógicas -construcción de ciudadanía   </t>
  </si>
  <si>
    <t xml:space="preserve"> Desarrollo de actividades complementarias</t>
  </si>
  <si>
    <t>Apoyo económico</t>
  </si>
  <si>
    <t>ICETEX, SED , visitas domiciliarias</t>
  </si>
  <si>
    <t>Acogida</t>
  </si>
  <si>
    <t xml:space="preserve">Caracterización de la población estudiantil                                                                                          </t>
  </si>
  <si>
    <t xml:space="preserve">Feria de servicios </t>
  </si>
  <si>
    <t xml:space="preserve">Acompañamiento a Trabajadoras Sociales en formación  </t>
  </si>
  <si>
    <t xml:space="preserve">Convocatorias de selecciones deportivas </t>
  </si>
  <si>
    <t>Concursos y campeonato de ping pong</t>
  </si>
  <si>
    <t>Torneo pulso femenino y masculino</t>
  </si>
  <si>
    <t>Campeonato potencia de pecho</t>
  </si>
  <si>
    <t>Concurso body-fitness</t>
  </si>
  <si>
    <t>Torneo interprogramas</t>
  </si>
  <si>
    <t>Copa Amistad</t>
  </si>
  <si>
    <t>Campeonato XBOX</t>
  </si>
  <si>
    <t>Gimnasio</t>
  </si>
  <si>
    <r>
      <rPr>
        <sz val="11"/>
        <color indexed="8"/>
        <rFont val="Arial"/>
        <family val="2"/>
      </rPr>
      <t>Parti</t>
    </r>
    <r>
      <rPr>
        <sz val="11"/>
        <rFont val="Arial"/>
        <family val="2"/>
      </rPr>
      <t>cipación en encuentros deportivos externos e internos</t>
    </r>
  </si>
  <si>
    <t>Invitaciones a encuentros Deportivos</t>
  </si>
  <si>
    <t>Juegos Lasallistas</t>
  </si>
  <si>
    <t xml:space="preserve">Caminatas Ecológicas </t>
  </si>
  <si>
    <t>Ciclopaseos</t>
  </si>
  <si>
    <t>Pausas activas</t>
  </si>
  <si>
    <t>Docente al patio</t>
  </si>
  <si>
    <t>Deporte Extremo</t>
  </si>
  <si>
    <t>Clases Individuales</t>
  </si>
  <si>
    <t>Ensayos Grupales</t>
  </si>
  <si>
    <t>Talleres de Formación Especifica</t>
  </si>
  <si>
    <t>Participación en encuentros, concursos y festivales</t>
  </si>
  <si>
    <t>Muestras de Danzas</t>
  </si>
  <si>
    <t xml:space="preserve">Cine al aire </t>
  </si>
  <si>
    <t>Talleres (yoga,maquillaje.arte colectivo,stencil)</t>
  </si>
  <si>
    <t xml:space="preserve">Noches de tertulia </t>
  </si>
  <si>
    <t>Recitales y Conciertos</t>
  </si>
  <si>
    <t>Festival de música</t>
  </si>
  <si>
    <t>Muestra de procesos musicales</t>
  </si>
  <si>
    <t>Presentaciones internas y externas</t>
  </si>
  <si>
    <t xml:space="preserve">Montajes interdisciplinarios </t>
  </si>
  <si>
    <t>Salidas Culturales</t>
  </si>
  <si>
    <t xml:space="preserve">Exposiciones nacionales e internacionales </t>
  </si>
  <si>
    <t xml:space="preserve">Control Tensión a Docentes </t>
  </si>
  <si>
    <t>Control Tensión a Administrativos</t>
  </si>
  <si>
    <t>Donación de Sangre</t>
  </si>
  <si>
    <t>Donación de Plaquetas</t>
  </si>
  <si>
    <t>Conferencias(Sustancias Psicoactivas,cancer)</t>
  </si>
  <si>
    <t>Talleres</t>
  </si>
  <si>
    <t>Inducción a Estudiantes</t>
  </si>
  <si>
    <t>Congreso B.U</t>
  </si>
  <si>
    <t>Reuniones</t>
  </si>
  <si>
    <t>Semana Lasallista</t>
  </si>
  <si>
    <t>Boletines</t>
  </si>
  <si>
    <t xml:space="preserve">Semana Técnica </t>
  </si>
  <si>
    <t>Celebración de Navidad a los Hijos de Funcionarios</t>
  </si>
  <si>
    <t>Grupo de Oración</t>
  </si>
  <si>
    <t>Pastoral Universitaria</t>
  </si>
  <si>
    <t>ESPAL</t>
  </si>
  <si>
    <t xml:space="preserve">Misiones de Desarrollo Social </t>
  </si>
  <si>
    <t>infraestructura para espacios y oficina de la sede de bienestar</t>
  </si>
  <si>
    <t>se inicia documentación</t>
  </si>
  <si>
    <t>PLAN DE CAPACITACIÓN DOCENTES NO ESTA</t>
  </si>
  <si>
    <t>PARA SEGUNDO SEMESTRE</t>
  </si>
  <si>
    <t>NO SE TIENE CALENDARIO DEFINIDO NI MATERIAL A PUBLICAR</t>
  </si>
  <si>
    <t xml:space="preserve"> a la fecha no oferta exclusiva para los estudiante de bachillerato en segunda lengua</t>
  </si>
  <si>
    <t>depende  de la fase 3</t>
  </si>
  <si>
    <t>a la fecha (abril) no se ha definido propuesta de valor ni cronograma</t>
  </si>
  <si>
    <t>no se evidencia acciones a la fecha (abril)</t>
  </si>
  <si>
    <t>a la fecha se tiene estudios aprobados</t>
  </si>
  <si>
    <t>MANTENIMIENTO ES REALIZADO AUN POR EL MIN TIC LOS PUNTOS LOS MANEJA MINTIC</t>
  </si>
  <si>
    <t>NO SE HAN DEFINIDO ESTUDIOS PREVIOS</t>
  </si>
  <si>
    <t>VALORACIÓN 3</t>
  </si>
  <si>
    <t>TOTAL PROYECTADO AÑO</t>
  </si>
  <si>
    <t>SIN INICIAR</t>
  </si>
  <si>
    <t>GESTIÓN NORMAL</t>
  </si>
  <si>
    <t>VALORACIÓN RANGO</t>
  </si>
  <si>
    <t xml:space="preserve"> SE  TRABAJA EN MANUAL AUN NO SE HA NORMALIZADO, NO HAY DEFINIDO PROPUESTA DE MODELO DE GESTIÓN DE ATENCIÓN AL USUARIO, MODELO OPERATIVO, Y PROCEDIMIENTOS</t>
  </si>
  <si>
    <t>CONTRATOS DE DOCENTES  Y DEMÁS RECURSO HUMANO REQUERIDO POR EL SEMESTRE</t>
  </si>
  <si>
    <t>Bienvenida Docentes PES</t>
  </si>
  <si>
    <t>SE REALIZA REPROGRAMACIÓN DE ACTIVIDADES A PARTIR DEL MES DE MAYO</t>
  </si>
  <si>
    <t>se esta haciendo consolidación de todas las necesidades de vice y de las facultades</t>
  </si>
  <si>
    <t>esta documentado el doc. maestro, e investigación de accidente de trabajo,  se va actualizar en abril de procedimiento de accidente de trabajo, investigación, reporte de accidente,  queda pendiente aprobar y socializar política de alcohol y drogas, y política de seguridad y salud en el trabajo.</t>
  </si>
  <si>
    <t>observaciones ENE-ABRIL</t>
  </si>
  <si>
    <t>Promedio CONTROL INTERNO</t>
  </si>
  <si>
    <t>Promedio ORII</t>
  </si>
  <si>
    <t>Promedio PLANEACIÓN</t>
  </si>
  <si>
    <t>Promedio SECRETARIA GENERAL</t>
  </si>
  <si>
    <t>Promedio BACHILLERATO</t>
  </si>
  <si>
    <t>Promedio BIENESTAR</t>
  </si>
  <si>
    <t>Promedio FACULTADES</t>
  </si>
  <si>
    <t>Promedio CONTRATACIÓN</t>
  </si>
  <si>
    <t>Promedio FINANCIERA</t>
  </si>
  <si>
    <t>Promedio INFORMÁTICA Y COMUNICACIONES</t>
  </si>
  <si>
    <t>Promedio INFRAESTRUCTURA</t>
  </si>
  <si>
    <t>Promedio TALENTO HUMANO</t>
  </si>
  <si>
    <t>Promedio CENTRO DE EXTENSIÓN Y PROYECCIÓN SOCIAL</t>
  </si>
  <si>
    <t>Promedio CENTRO DE INNOVACIÓN Y DESARROLLO TECNOLÓGICO</t>
  </si>
  <si>
    <t>Promedio CENTRO DE INVESTIGACIÓN</t>
  </si>
  <si>
    <t>Promedio CENTRO DE LENGUAS</t>
  </si>
  <si>
    <t>Promedio CENTRO DE TALLERES Y LABORATORIOS</t>
  </si>
  <si>
    <t>Promedio Auditorias a la gestión procesos de la cadena de valor del instituto Verificación cumplimiento procedimientos y normatividad.</t>
  </si>
  <si>
    <t>Promedio Informes de ley a entes de control</t>
  </si>
  <si>
    <t>Promedio Seguimiento a la presentación de informes de Ley</t>
  </si>
  <si>
    <t>Promedio Bilingüismo</t>
  </si>
  <si>
    <t>Promedio Fortalecimiento oficina  ORII</t>
  </si>
  <si>
    <t>Promedio Movilidad docentes y administrativos nacional e internacional</t>
  </si>
  <si>
    <t>Promedio Movilidad estudiantil nacional/internacional</t>
  </si>
  <si>
    <t>Promedio Visualización ETITC</t>
  </si>
  <si>
    <t>Promedio Gestión de calidad</t>
  </si>
  <si>
    <t>Promedio Procesos de planeación</t>
  </si>
  <si>
    <t>Promedio Adecuación física puesto de atención al ciudadano - PQRD</t>
  </si>
  <si>
    <t>Promedio Digitalización y organización del archivo de la ETITC -  Fase I</t>
  </si>
  <si>
    <t>Promedio Gestión de Control Interno Disciplinario</t>
  </si>
  <si>
    <t>Promedio Mejoramiento de los procesos de atención al ciudadano - PQRD</t>
  </si>
  <si>
    <t>Promedio Educación Inclusiva de Calidad</t>
  </si>
  <si>
    <t>Promedio Fortalecimiento del Bachillerato Técnico Industrial</t>
  </si>
  <si>
    <t>Promedio Modernización Tecnológica de la Escuela</t>
  </si>
  <si>
    <t xml:space="preserve">Promedio "Quédate en la ETITC"  Psicología y Trabajo Social </t>
  </si>
  <si>
    <t>Promedio ETITC una ♪ con arte y Cultura</t>
  </si>
  <si>
    <t>Promedio Por un "Bienestar de Calidad con Calidez"</t>
  </si>
  <si>
    <t>Promedio Salud</t>
  </si>
  <si>
    <t>Promedio Acreditación de programas de Educación Superior</t>
  </si>
  <si>
    <t>Promedio Desarrollo nueva oferta de programas</t>
  </si>
  <si>
    <t>Promedio Fortalecimiento del material bibliográfico para el apoyo académico</t>
  </si>
  <si>
    <t>Promedio Internacionalización</t>
  </si>
  <si>
    <t>Promedio Mejoramiento de los elementos de apoyo para la administración de la academia</t>
  </si>
  <si>
    <t>Promedio Mejoramiento de los medios bibliográficos</t>
  </si>
  <si>
    <t>Promedio Modernización de Laboratorios</t>
  </si>
  <si>
    <t>Promedio Montaje facultad de Ingeniería Mecánica</t>
  </si>
  <si>
    <t>Promedio Participación en eventos académicos</t>
  </si>
  <si>
    <t>Promedio Soporte de los procesos de la academia</t>
  </si>
  <si>
    <t>Promedio Aseguramiento de los servicios básicos de operación</t>
  </si>
  <si>
    <t>Promedio Fortalecer los procesos de contratación implementación del erp</t>
  </si>
  <si>
    <t>Promedio Gestionar los procesos de apoyo contractual y financiero</t>
  </si>
  <si>
    <t>Promedio Licencias de software</t>
  </si>
  <si>
    <t>Promedio Administración planta física</t>
  </si>
  <si>
    <t>Promedio gestión de adquisición de nuevos predios, gestión predial</t>
  </si>
  <si>
    <t>Promedio Mantenimiento de la red eléctrica de la planta física de las diferentes sedes de la Escuela</t>
  </si>
  <si>
    <t>Promedio Mejoramiento del sistema de iluminación en las sedes de la Escuela</t>
  </si>
  <si>
    <t>Promedio Modernización  planta física en las sedes de la Escuela</t>
  </si>
  <si>
    <t>Promedio Modernización red hidráulica y sanitaria</t>
  </si>
  <si>
    <t>Promedio Reforzamiento estructural</t>
  </si>
  <si>
    <t>Promedio  Gestión Ambiental</t>
  </si>
  <si>
    <t>Promedio Implementación sistema de gestión de seguridad y salud en el trabajo</t>
  </si>
  <si>
    <t>Promedio Educación continuada</t>
  </si>
  <si>
    <t>Promedio Fortalecimiento a la gestión de egresados</t>
  </si>
  <si>
    <t>Promedio Gestión del Punto Vive Digital Plus</t>
  </si>
  <si>
    <t>Promedio Interrelación con el sector productivo</t>
  </si>
  <si>
    <t>Promedio Emprendimiento</t>
  </si>
  <si>
    <t>Promedio Implementación Software Anti plagio</t>
  </si>
  <si>
    <t>Promedio Propiedad Intelectual</t>
  </si>
  <si>
    <t>Promedio Redes de Innovación</t>
  </si>
  <si>
    <t>Promedio Segunda Fase Campus Virtual</t>
  </si>
  <si>
    <t>Promedio Vigilancia Tecnológica e Inteligencia Competitiva</t>
  </si>
  <si>
    <t>Promedio Divulgación y comunicación</t>
  </si>
  <si>
    <t>Promedio Formación de investigadores</t>
  </si>
  <si>
    <t>Promedio Generación de conocimiento</t>
  </si>
  <si>
    <t>Promedio Adecuación del centro de lenguas</t>
  </si>
  <si>
    <t>Promedio Capacitación en idioma inglés</t>
  </si>
  <si>
    <t>Promedio Mantener los elementos necesarios para la operación de los talleres y laboratorios</t>
  </si>
  <si>
    <t>Promedio Mantenimiento</t>
  </si>
  <si>
    <t>Promedio Readecuación de talleres y laboratorios</t>
  </si>
  <si>
    <t>Promedio Renovación de talleres</t>
  </si>
  <si>
    <t xml:space="preserve">Promedio Quédate en la ETITC. Una ETITC activa.                             Recreación  y Deporte </t>
  </si>
  <si>
    <t xml:space="preserve"> STAFF ASESOR</t>
  </si>
  <si>
    <t>AGREGADO INSTITUCIÓN</t>
  </si>
  <si>
    <t>5 pruebas al año políticas no se detectan riesgos de no participación,  se reporta la confirmacion de participación en otros eventos adicionales a los programados</t>
  </si>
  <si>
    <t>COMO SE HA DESARROLLADO CUALES SON LOS AVANCES A MAYO</t>
  </si>
  <si>
    <t>EN QUE VA</t>
  </si>
  <si>
    <t>ESTA CON CDP, INICIA PROCESO</t>
  </si>
  <si>
    <t>ESTA CON CDP INICIA PROCESOS DE SELECCIÓN</t>
  </si>
  <si>
    <t>pendiente reporte de cierre de hallazgos, procedimientos de control de registro</t>
  </si>
  <si>
    <t>se debe cerrar observaciones, las cuales se realizaran en junio</t>
  </si>
  <si>
    <t>no se han cerrado las observaciones por parte del DAFP</t>
  </si>
  <si>
    <t>Observaciones Mayo</t>
  </si>
  <si>
    <t>se soporto con contrato que ya esta en ejecución</t>
  </si>
  <si>
    <t>radicados estudios previos</t>
  </si>
  <si>
    <t>esta en estudios previos</t>
  </si>
  <si>
    <t>talento priorizado en otros proyectos</t>
  </si>
  <si>
    <t>NO HAY ESTUDIOS PREVIOS</t>
  </si>
  <si>
    <t>SE PUBLICO INFORME DE PQRS DEL PRIMER TRIMESTRE DE 2016.</t>
  </si>
  <si>
    <t>ESTA EN REVISIÓN PROTOCOLO DE CARACTERIZACIÓN DE USUARIOS PARA LA ETIC. NO ESTÁN DEFINIDAS LAS POLÍTICAS DE ATENCIÓN AL CIUDADANO, NO HAY PROCESOS NI PROCEDIMIENTOS DOCUMENTADOS Y NORMALIZADOS</t>
  </si>
  <si>
    <t>ELABORACIÓN DE ESTUDIO PREVIO</t>
  </si>
  <si>
    <t>NO SE TIENE DOCUMENTADO CRONOGRAMA Y ALCANCES DE PROYECTO</t>
  </si>
  <si>
    <t>NO SE TIENE DOCUMENTADO CRONOGRAMA Y ALCANCES DE PROYECTO PARA LA VIGENCIA</t>
  </si>
  <si>
    <t>a la fecha no se han proyectado los informes de ejecución</t>
  </si>
  <si>
    <t>seleccionados 3 docentes con maestría para marco de referencia.</t>
  </si>
  <si>
    <t>un grupo con 90 puntos en las ponencias</t>
  </si>
  <si>
    <t>se reprograma para octubre</t>
  </si>
  <si>
    <t>se pago membresía</t>
  </si>
  <si>
    <t>se radico a TIC para estudio técnico en febrero 26</t>
  </si>
  <si>
    <t>estudioso previos devueltos, observaciones por partes en distintos momentos (semanas)</t>
  </si>
  <si>
    <t>en abril se radica, con cdp</t>
  </si>
  <si>
    <t>se inicia estudio ambiental para determinar aprovechamiento de aguifero</t>
  </si>
  <si>
    <t>se continua con la implementación.</t>
  </si>
  <si>
    <t>se requiere visto bueno de min cultura</t>
  </si>
  <si>
    <t>faltan armarios</t>
  </si>
  <si>
    <t>estudios previos radicados mediados de mayo; falta celular</t>
  </si>
  <si>
    <t>se gestiona con la plataforma virtual que ofrece el SENA para toda el ETIC.</t>
  </si>
  <si>
    <t>no se ha definido accesos a otras sedes de la escuela</t>
  </si>
  <si>
    <t>Se realizó por categorías 4: 60, 70, 80 y más de 90 para todos. Ganaron únicamente estudiantes. En el segundo semestre se esperan realizar dos: interna y intrauniversidades</t>
  </si>
  <si>
    <t>Esta actividad inicia en Junio (revisar)</t>
  </si>
  <si>
    <t>Se realizó un campeonato relámpago de voleibol.</t>
  </si>
  <si>
    <t>Diseño de las rutinas y el acondicionamiento físico desde las disciplinas, adicionalmente se llevó a cabo una clase de fit combat el 24 de mayo</t>
  </si>
  <si>
    <t>Es en septiembre de 2016</t>
  </si>
  <si>
    <t>Esta actividad se llevó a cabo la carrera 15k el 22 de mayo. Desafío de guerreros, por el elevado costo de la inscripción no se realizó</t>
  </si>
  <si>
    <t>Se realizaron 5 campeonatos de pingpong: 4 internos y 1 internuniversitario (100%)</t>
  </si>
  <si>
    <t>Se llevaron a cabo tres congresos donde se socializaron normas, condiciones y se inició el campeonato. Termina en junio. En el segundo semestre se llevará otro campeonato</t>
  </si>
  <si>
    <t xml:space="preserve">Campeones en futbolsal femenino y masculino bachillerato. Tercer puesto en pingpong. Subcampeones de ajedrez, campeones en natación, tercer puesto en natación femenino. </t>
  </si>
  <si>
    <t>Participación en torneos copa suroriente futbol de salón en bachillerato y en pes. Juegos San Bernardo, ganando futsal masculino y segundo puesto baloncesto. En el segundo semestre inician los juegos supérate (intercolegiados)</t>
  </si>
  <si>
    <t>La segunda jornada se llevará a cabo en noviembre</t>
  </si>
  <si>
    <t>Aplazado debido a que el IDRD por daño a las ciclas. Pendiente por confirmar fecha, se espera terminar en julio.</t>
  </si>
  <si>
    <t>Esta está programada para el segundo semestre.</t>
  </si>
  <si>
    <t>Ejecutada. Se están evaluando los resultados y evaluación de la participación docente, la cual fue baja. En el segundo semestre se realizará la segunda sesión ampliando la participación con administrativos y estudiantes(octubre)</t>
  </si>
  <si>
    <t>Se realizó</t>
  </si>
  <si>
    <t>Está programada para el segundo semestre</t>
  </si>
  <si>
    <t>Esta es la del segundo semestre que es interprogramas</t>
  </si>
  <si>
    <t>el 7 de abril el femenino y el 13 de abril el masculino en tres categorías en el segundo semestre se realizará otro y un interuniversidades</t>
  </si>
  <si>
    <t>Se realizó en mayo 5 a 32 administrativos, en el segundo semestre se llevará a cabo otra sesión (julio 12)</t>
  </si>
  <si>
    <t>Se realizó en mayo 5 a 10 administrativos, en el segundo semestre se llevará a cabo otra sesión (julio 7)</t>
  </si>
  <si>
    <t>Se programa para el mes de agosto, día 11</t>
  </si>
  <si>
    <t>Se programa para el mes de agosto, día 24 y 25</t>
  </si>
  <si>
    <t>Se dictan las clases correspondientes al mes de mayo y los profesores respectivos llegan el registro de asistencia</t>
  </si>
  <si>
    <t>este se realiza en el mes de octubre</t>
  </si>
  <si>
    <t>Durante el mes de mayo se realizo el día 2.</t>
  </si>
  <si>
    <t>Se realizó muestra de danzas el 11 y 12 de mayo para el triduo lasallista.</t>
  </si>
  <si>
    <t>El 3 de mayo se realizó el recital coral ETITC con el grupo invitado el coro ASAB</t>
  </si>
  <si>
    <t>Compra de material  para apoyar las diferentes jornadas de bienestar</t>
  </si>
  <si>
    <t>Fase 3: Análisis de Información - Hallazgos de fortalezas y aspectos por mejorar de acuerdo a los resultados obtenidos</t>
  </si>
  <si>
    <t>Fase 3: Análisis de Información - Valoración de la Información</t>
  </si>
  <si>
    <t>Fase 4: Elaboración de Planes de mejoramiento - Elaboración de planes de mejoramiento, líneas generales, enmarcados en planes de acción con recursos, indicadores y responsable</t>
  </si>
  <si>
    <t xml:space="preserve">Fase 5: Informe de Autoevaluación - Construcción del primer borrador del informe de acuerdo a la estructura del CNA: 
Información histórica de la Escuela - Información del programa 01/02/2016 al 14/02/2016.
Validación y Ajustes del 15/02/2016 al 29/02/201.
Resultados de autoevaluación y planes de mejoramiento 15/02/2016 al 31/03/2016 
</t>
  </si>
  <si>
    <t>Fase 5: Informe de Autoevaluación - Redacción final del informe</t>
  </si>
  <si>
    <t>Fase 5: Informe de Autoevaluación - Validación del borrador del informe y ajustes</t>
  </si>
  <si>
    <t>Fase 6: Socialización Proceso de Acreditación - Socialización de los resultados del proceso de Autoevaluación y el proceso de Acreditación</t>
  </si>
  <si>
    <t>No hay formulación e implementación modelo de atención al ciudadano, demoras de la implementación de modelo de gestión documental (debe ser físico ó digital)</t>
  </si>
  <si>
    <t>cual es el avance en esta línea, verificar como los proyectos de tecnología gestión de la información están definido el roll de control y registro</t>
  </si>
  <si>
    <t>no se ha definido requerimiento, estudios previos</t>
  </si>
  <si>
    <t>no hay estudios previos ni términos de referencias</t>
  </si>
  <si>
    <t>en elaboración de estudios previos, se hace ajuste de recursos.</t>
  </si>
  <si>
    <t>convenios con las U, santo Thomas, oferta de servicios educativos y bienestar orientación profesional, psicología, u distrital en el área de física, convenio con la distrital, Konrad loren</t>
  </si>
  <si>
    <t>HAY REPROGRAMACIÓN DE ACTIVIDADES</t>
  </si>
  <si>
    <t>Estadísticas de atención B.U</t>
  </si>
  <si>
    <t>se hace una reorganización al interior de los proyectos,  por programas y de estos se describen las actividades</t>
  </si>
  <si>
    <t>se hace una reorganización al interior de los proyectos, organiando por programas y de estos se describen las actividades</t>
  </si>
  <si>
    <t>Gestión y alianzas estratégicas</t>
  </si>
  <si>
    <t>Acompañamiento a Psicólogos en formación</t>
  </si>
  <si>
    <t xml:space="preserve">Atención psicológica individual, de pareja y grupal.      </t>
  </si>
  <si>
    <t xml:space="preserve"> Administración del servicio, estudio socio-económico.</t>
  </si>
  <si>
    <t>Ensayos grupales para las presentaciones de: semana lasallista, inauguración de juegos intercursos, acompañamiento toma de votos, presentación de la banda marcial Universidad de la Salle y Colegio de la Salle 170, IX Encuentro Nacional de coros en Buga.</t>
  </si>
  <si>
    <t>Ensambles</t>
  </si>
  <si>
    <t>Se unificaron las áreas de arte, música del bachillerato y educación superior para la presentación del triduo lasallista.</t>
  </si>
  <si>
    <t>actividad aplazada para octubre con embajada Alemania</t>
  </si>
  <si>
    <t>Muestras artísticas y culturales</t>
  </si>
  <si>
    <t>Bienvenida Administrativos</t>
  </si>
  <si>
    <t xml:space="preserve">Bienvenida Docentes de BTO </t>
  </si>
  <si>
    <t>Eucaristías</t>
  </si>
  <si>
    <t>PRIORIZACIÓN Y GESTIÓN DEPENDE DE INFRAESTRUCTURA, MESA DE AYUDA</t>
  </si>
  <si>
    <t xml:space="preserve">Control de peso, medidas antropométricas, modificación de rutinas </t>
  </si>
  <si>
    <t>Se realizaron 3 actividades generales a toda la comunidad a estudiantes, Se realizaron 3 específicas para los futsal, vóleibol y baloncesto. Se diseñaron las rutinas de los nuevos asistentes al gimnasio (100%). Adicionalmente se realizaron jornadas de medición de masa muscular a administrativos y docentes</t>
  </si>
  <si>
    <t xml:space="preserve">Campeonatos relámpagos </t>
  </si>
  <si>
    <t>Carreras( 15k, desafío guerreros, De la mujer)</t>
  </si>
  <si>
    <t>Relájate ETITC</t>
  </si>
  <si>
    <t>En septiembre conferencia sobre cáncer para estudiantes en agosto, septiembre 27 sustancias sicoactivas para estudiantes pes.</t>
  </si>
  <si>
    <t xml:space="preserve">se replantea cronograma, se hace valoración por facultad y vicerrectoría, </t>
  </si>
  <si>
    <t>a la fecha no se ha presentado documentación respectiva</t>
  </si>
  <si>
    <t>a la fecha están consolidando documentos decanaturas</t>
  </si>
  <si>
    <t>a la fecha en mayo esta en revisión por decanaturas</t>
  </si>
  <si>
    <t>propuesta financiera, ok, revisión de cronograma</t>
  </si>
  <si>
    <t>revisión por vicerrectoría</t>
  </si>
  <si>
    <t>se produce la documentación requerida se entrega a empresa pórtela para su validación y a vicerrectoría.</t>
  </si>
  <si>
    <t>las decanaturas están consolidando necesidades de material bibliográfico, no se ha establecido fechas de cierre para necesidades.</t>
  </si>
  <si>
    <t xml:space="preserve">se están radicando estudios previos </t>
  </si>
  <si>
    <t>representación en Rumania</t>
  </si>
  <si>
    <t>se definen necesidades, se esta en radicación de estudios previos</t>
  </si>
  <si>
    <t>especificaciones técnicas la define la vice rectoria,remitidas al oficina de tecnología, las facultades están entregando requerimientos</t>
  </si>
  <si>
    <t>se radican estudios previos para laboratorios priorizados (mes????????????) no hay definición de recursos CREE (disponibilidad)</t>
  </si>
  <si>
    <t>están radicados estudios previos, pendiente financiamiento de los estudios CRE</t>
  </si>
  <si>
    <t>documentación para presentar a consejo directivo</t>
  </si>
  <si>
    <t>90% de contratación esta en el ERP, áreas almacén</t>
  </si>
  <si>
    <t>90% de contratación esta en el ERP, operación de requisiciones registradas desde las áreas estará para diciembre</t>
  </si>
  <si>
    <t>QUE ADQUISICIONES FALTAN</t>
  </si>
  <si>
    <t>NO SE HAN DEFINIDO REQUERIMIENTOS ESPECÍFICOS NI ESTUDIOS PREVIOS;  PROYECTO NO VA ESTE AÑO LAS SEDES SE PROYECTAN ENTREGAR A FINAL DE AÑO</t>
  </si>
  <si>
    <t>CURSOS DE OFFICE 365, SE INICIARA CON EXCEL AVANZADO, SE ENTREGAN ELECTRICIDAD BÁSICA Y EMPRENDIMIENTO; PENDIENTE CON VICE OTROS REQUERIMIENTOS</t>
  </si>
  <si>
    <t>NO SE HA DEFINIDO ALCANCE DE LÍNEA DE PROYECTO</t>
  </si>
  <si>
    <t>ESTA EN ESTUDIO PREVIO ELABORACIÓN</t>
  </si>
  <si>
    <t>factor critico para el desarrollo del componente de la estrategia gel adicional con el decreto 415 y la ley 1753 director de tecnología, A MAYO SE DA AUTORIZACIÓN PARA CONTRATAR, EN ESTUDIO PREVIOS</t>
  </si>
  <si>
    <t>LÍNEA DE EJECUCIÓN NO VA LA SEDE ESTA PARA FINALES DE AÑO</t>
  </si>
  <si>
    <t>debe estar en contratación no en planta física tiempos de catastro</t>
  </si>
  <si>
    <t>se va hacer englobe de 4 predios y de todos los predios de la ITC, tiempos en función de catastro.</t>
  </si>
  <si>
    <t>línea va para la próxima vigencia depende de la consultoría.</t>
  </si>
  <si>
    <t>depende de la disponibilidad de recursos cree, una vez este definido inicia los tiempos de ejecución de proyecto; así de aprobación de Catastro de englobe de predios.</t>
  </si>
  <si>
    <t>se presenta presupuesto actualizado de bloque 1, no se ha definido línea de financiación</t>
  </si>
  <si>
    <t>talento humano proyecta la necesidad y motiva la adecuación la ejecuta planta física.</t>
  </si>
  <si>
    <t xml:space="preserve">en abril y mayo se hace verificación 100% DE HV ACTUALIZADAS Y DECLARACIÓN DE BR POR PARTE DE LOS SERVIDORES PÚBLICOS., talento humano, hace socialización de avances, el porcentaje de ejecución es del 59%, los funcionarios depende, </t>
  </si>
  <si>
    <t>ese normaliza en el SGI, la matriz de identificación de peligros, 2 procedimientos</t>
  </si>
  <si>
    <t>esta en elaboración propuesta de valor, cronograma para segundo semestre</t>
  </si>
  <si>
    <t xml:space="preserve"> se esta trabajando de la consolidación de bases de datos</t>
  </si>
  <si>
    <t>se proyecta adquisición para segundo semestre</t>
  </si>
  <si>
    <t>vigente cursos de redacción 13, 15, 7, 20, 22, y 24 de junio con 15 participantes, sensibilización de vigilancia tecnológica del 11 al 22 de junio con docentes en encuentros pedagógicos</t>
  </si>
  <si>
    <t>línea de trabajo ya no va</t>
  </si>
  <si>
    <t>apoyo técnico para registro en Colciencias</t>
  </si>
  <si>
    <t>ejecución de contrato en procesos, 30% ejecutado, proyectar cotizaciones en junio</t>
  </si>
  <si>
    <t>los docentes están elaborando documentación del curriculum</t>
  </si>
  <si>
    <t>se tiene solo tres salones adecuados  tienen problemas de humedad, la mitad de salones de préstamo no cumple los requerimientos</t>
  </si>
  <si>
    <t>línea no va</t>
  </si>
  <si>
    <t>proyección de mantenimiento de los equipos y maquinas de talleres, se realiza en épocas de receso académico, junio y diciembre</t>
  </si>
  <si>
    <t>esta en elaboración de estudios previos, no hay cotizantes</t>
  </si>
  <si>
    <r>
      <rPr>
        <b/>
        <u/>
        <sz val="14"/>
        <color theme="9" tint="0.39997558519241921"/>
        <rFont val="Calisto MT"/>
        <family val="1"/>
        <scheme val="minor"/>
      </rPr>
      <t xml:space="preserve">CONVENCIONES: </t>
    </r>
    <r>
      <rPr>
        <sz val="11"/>
        <color theme="1"/>
        <rFont val="Calisto MT"/>
        <family val="2"/>
        <scheme val="minor"/>
      </rPr>
      <t>VALORACIÓN AGREGADA EN TÉRMINOS DE PORCENTAJE DE AVANCE (PROMEDIOS) PARA LAS ÁREAS, PROYECTOS Y/O ACTIVIDADES CON BASE EN LO PROYECTADO PARA EL PERIODO</t>
    </r>
  </si>
  <si>
    <t>MENOR DEL 60% DE AVANCE  DE GESTIÓN DEL PROYECTO, ACTIVIDAD Y/O PROMEDIO DEL ÁREA SOBRE LO PROYECTADO PARA EL PERIODO</t>
  </si>
  <si>
    <t>ENTRE EL 60% Y EL 95 % DE AVANCE DE GESTIÓN DEL PROYECTO, ACTIVIDAD Y/O PROMEDIO DEL ÁREA SOBRE LO PROYECTADO PARA EL PERIODO</t>
  </si>
  <si>
    <t>ENTRE EL 95% Y EL 100% DE AVANCE DE GESTIÓN DEL PROYECTO, ACTIVIDAD Y/O PROMEDIO DEL ÁREA SOBRE LO PROYECTADO PARA EL PERIODO</t>
  </si>
  <si>
    <t>MAYOR AL 100% DE AVANCE DE GESTIÓN DEL PROYECTO, ACTIVIDAD Y/O PROMEDIO DEL ÁREA SOBRE LO PROYECTADO PARA EL PERIODO</t>
  </si>
  <si>
    <t>VALORACIÓN % EJECUCIÓN &amp; PROYECCIÓN PARA EL PERIODO</t>
  </si>
  <si>
    <t>los informes depende del área de la ORII. Determinación de convenios pertinentes para generar informes y su análisis</t>
  </si>
  <si>
    <t>Línea de proyecto no tiene argumento ya que hay una unidad de gestión de lengua extranjera se elimina</t>
  </si>
  <si>
    <t>se presenta propuesta de acuerdo de movilidad al consejo académico para su aprobación.</t>
  </si>
  <si>
    <t>se presenta propuesta de acuerdo de movilidad al consejo académico para su concepto y aprobación de consejo directivo determinante la gestión de la ORII.</t>
  </si>
  <si>
    <t>SE ESTA VALIDANDO CON LAS ÁREAS PARA PARA PROCEDER A SU APROBACIÓN DEFINITIVA</t>
  </si>
  <si>
    <t>Sustanciar los procesos disciplinarios que se adelanten en contra de los servidores públicos de la ETITC, DOCUMENTAR PROCESOS DE GESTIÓN DISCIPLINARIA</t>
  </si>
  <si>
    <t>SE PRESENTA PRIMERA VERSIÓN DE MANUAL PARA OBSERVACIONES DE LA COMUNIDAD.</t>
  </si>
  <si>
    <t>SE ESTA EN ELABORACIÓN EL PROTOCOLO DE CARACTERIZACIÓN DE USUARIOS</t>
  </si>
  <si>
    <t>SE ESTA EN PUBLICACIÓN DEL MANUAL DE ATENCIÓN AL CIUDADANO PRIMERA VERSIÓN</t>
  </si>
  <si>
    <t xml:space="preserve">en el mes de mayo se define que estrategia se desarrollara a través de convenio con el SENA, para los estudiantes que presentan bajos rendimientos academicos en la asignaturas de lengua extranjera se esta coordinando con el centro de lenguas los refuerzos respectivos, se esta elaborando estadisticas y tendencias para determinar la demanda portencial de estudiantes </t>
  </si>
  <si>
    <t>falta de aseguramiento de salones con condiciones para la prestación del servicio (definición de salones, equipamiento, material bibliográfico, hay 3 salones habilitados y en operación con problemas de humedad) para soportar oferta de cursos para bachillerato y posible demanda de otros cursos de lenguas extranjeras.</t>
  </si>
  <si>
    <t>%  de gestion por  realizar en el tiempo restante de la vigencia actual</t>
  </si>
  <si>
    <t>aun no hay docentes cursando maestría, están pendientes los recursos CREE para el año 2016</t>
  </si>
  <si>
    <t>Se definen necesidades, se esta en radicación de estudios previos</t>
  </si>
  <si>
    <t>Esta actividad se reemplazará con la visita de preauditoría con el ICONTEC</t>
  </si>
  <si>
    <t>Se deben cerrar observaciones, las cuales se realizaran en junio</t>
  </si>
  <si>
    <t>Pendiente reporte de cierre de hallazgos, procedimientos de control de registro</t>
  </si>
  <si>
    <t>Contratación para el segundo semestre (incluirá capacitación en NTCGP y se revisará si se incluyen temas de HSEQ)</t>
  </si>
  <si>
    <t>diseño referente documental, documento y presentaciones flash presencial por tipo  y focalizada entrevistas  y video elaboración de mecanismos de dialogo encuestas</t>
  </si>
  <si>
    <t>Se está elaborando el video y ya se realizó el borrador del cuadernillo gestión 2015. El informe de gestión ya  está publicado en la página Web</t>
  </si>
  <si>
    <t>SE ELABORARON PLANOS PARA ADECUACIÓN Y TRASLADO DE LA OFICINA DE ATENCIÓN AL CIUDADANO,  NO SE HA DEFINIDO ESTRUCTURA ORGANIZACIONAL PARA LA GESTIÓN DE ATENCIÓN AL CIUDADANO. NO SE HA DEFINIDO MODELO DE ATENCIÓN AL CIUDADANO PARA EL INSTITUTO.</t>
  </si>
  <si>
    <t>SE CONTRATARON PERSONAS DE ARCHIVO, SE HICIERON INVENTARIOS, CONTRATO TERMINA EN JUNIO, SE REQUIERE PRORROGA</t>
  </si>
  <si>
    <t>SE ESTA CONFIGURANDO UN SCANNER PARA EL ÁREA</t>
  </si>
  <si>
    <t xml:space="preserve">No están aprobadas las TRD y no hay inventario de gestión documental. </t>
  </si>
  <si>
    <t>NO SE PROGRAMADO, NI REALIZADO ACTIVIDADES RELACIONADAS. SOLO SE HA REALIZADO LA CAPACITACIÓN DE PQRSD EN FEBRERO PARA LOS LÍDERES DE PROCESO</t>
  </si>
  <si>
    <t>NO SE HAN NORMALIZADO NI DOCUMENTADO PROCESOS DE ATENCIÓN AL CIUDADANO. SE ELABORÓ ÚNICAMENTE EL DE PQRD, ESTARÍA PENDIENTE MODELO DE ATENCIÓN, SEGUIMIENTO Y EVALUACIÓN</t>
  </si>
  <si>
    <t>Socialización y publicación Revisión por la Dirección de 2015</t>
  </si>
  <si>
    <t>Se deben ingresar los libros actuales en la biblioteca. Divulgar el banco bibliográfico entre los docentes. Se está implementando el proceso de registro del número de consultas</t>
  </si>
  <si>
    <t>(Fortalecer el uso del aula virtual, en el cual se le solicita a los docentes suban su información y material de apoyo para las clases)</t>
  </si>
  <si>
    <t>FACTORES DETERMINANTES: DEFINICIÓN DE LOS RECURSOS CREE PARA INICIA ETAPAS DE ESTUDIOS PREVIOS, PROCESOS DE CONTRATACIÓN, TIEMPOS DE CATASTRO PARA ENGLOBE DE PREDIOS, VOLUMEN DE TRABAJO. (REVISAR EL PORCENTAJE PORQUE ESTÁ ALTO)</t>
  </si>
  <si>
    <t>(REVISAR CONTROL DE ACCESO)</t>
  </si>
  <si>
    <t>Están pendientes los PEPs. Se espera terminar en el mes de Junio. Los demás documentos ya se elaboraron.</t>
  </si>
  <si>
    <t>El decano se encuentra terminando de recopilar la información pendiente en cada dependencia</t>
  </si>
  <si>
    <t>Se termina en el mes de junio</t>
  </si>
  <si>
    <t>Ya se completó para la técnica en computación. Está pendiente una parte de los demás programas</t>
  </si>
  <si>
    <t>Se verifica avance con vicerrectoría hace reprogramación de cronograma</t>
  </si>
  <si>
    <t>Referente documental en un 90% para radicar ante SACES, en junio se presentará a Consejo Directivo para aprobación</t>
  </si>
  <si>
    <t xml:space="preserve">Se realizaron los estudios de viabilidad operativa y financiera. En agosto se iniciará la construcción del documento maestro </t>
  </si>
  <si>
    <t>Ya se elaboró el documento para revisión en los meses de junio y julio</t>
  </si>
  <si>
    <t>Se produce la documentación requerida se entrega a la empresa Protela para validación.</t>
  </si>
  <si>
    <t>El documento se encuentra en un 50% de avance (Licenciatura en Tecnología)</t>
  </si>
  <si>
    <t>Se están elaborando estudios previos con las necesidades para radicar en el mes de junio</t>
  </si>
  <si>
    <t>Están radicados estudios previos, pendiente financiamiento de los recursos CREE</t>
  </si>
  <si>
    <t>Se hizo el congreso de innovación</t>
  </si>
  <si>
    <t>Se llevó a cabo la actividad de sustancias sicoactivas en 12 abril para estudiantes  (17 estudiantes), la de cáncer se reprogramó por la visita del presidente y el día de la tierra. Se llevará a cabo en junio 21 para personal administrativo.  Se realizó campaña de medicina alternativa, asistieron 5 docentes y 17 administrativos. Manejo de estrés se realizará en segundo semestre. Julio 16 se realizará psicoactivas para docentes</t>
  </si>
  <si>
    <t>Observaciones Junio</t>
  </si>
  <si>
    <t>Contratista ejecutor fase 1 red contra incendios</t>
  </si>
  <si>
    <t>se adelantado contenido de la pagina, en revision politicas, adelanto en estructura de la pagina y funcionalidades, trabajo de grado de bachilleres elaboracion de pagina web</t>
  </si>
  <si>
    <t>consejo academico sigue en estudio, se generaron varios comentarios, en julio primera presentacion en consejo directivo</t>
  </si>
  <si>
    <t>socilizacion de nuevo acuerdo</t>
  </si>
  <si>
    <t>de acuerdo a analisis de la unidad de gestion la linea se debe ejecutar en la siguiente vigencia</t>
  </si>
  <si>
    <t>verificar con infraestructura y planta fisica los avances y metas para la vigencia.</t>
  </si>
  <si>
    <t>estudios previos en un 80% en verificacion si hay recursos</t>
  </si>
  <si>
    <t>consultoria</t>
  </si>
  <si>
    <t>grupo gea de ciencias naurales, grupo de procesos industriales, participacion en visita en la guajira</t>
  </si>
  <si>
    <t>proyecto con centro de lenguas, socializacion del servicios, proyecto escrito como requisito para graduarse y con el sena (5000) cupos, no se ha firmado el convenio con el sena a traves de la ORII</t>
  </si>
  <si>
    <t>esrtudiantes 34 en participacion en los EEUU curso de refuerzo de ingles campemento de verano, estudiante  en bachillerato en italia concurso we are enery concurso open up the future. 48 estudiantes en las olimpiadas de computacion de la u antonio nariño a la segunda ronda. para agosto un estudiante participa en las olimpiadas internacionales de computacion en rusia (kazan) de decimo</t>
  </si>
  <si>
    <t>solicitudes  de suministros, insumos y equipos no se ha efectuado a la fecha</t>
  </si>
  <si>
    <t>solicitudes  de suministros, insumos y equipos no se ha efectuado a la fecha, insumos  sumistros por linea de almacen, suminstro para talleres se presenta demoras los auxiliares deben pedir cotizaciones, contratacion consumo</t>
  </si>
  <si>
    <t>hay estudios previos, pendiente proceso de contratacion,  a traves de infraestructura, se ha ajustado fechas esperadas a partir de junio a diciembre</t>
  </si>
  <si>
    <t>%</t>
  </si>
  <si>
    <t>se ajustan fechas de abril a septiembre</t>
  </si>
  <si>
    <t>se ajusta fecha de ejecuccion</t>
  </si>
  <si>
    <t>se define sesion de trabajo con el DAFP para hacer cargue de informcion de tramites en julio</t>
  </si>
  <si>
    <t>formulacion e implementacion</t>
  </si>
  <si>
    <t>auditorias internas en el sistema de gestion</t>
  </si>
  <si>
    <t>nobienbre</t>
  </si>
  <si>
    <t>formulacion</t>
  </si>
  <si>
    <t>implementacion  programa Gestión integral de residuos</t>
  </si>
  <si>
    <t>implementacion  programa uso eficiente de energia</t>
  </si>
  <si>
    <t>implementacion  programa uso eficiente de agua</t>
  </si>
  <si>
    <t>implementacion  programa consumo sostenible</t>
  </si>
  <si>
    <t>se radicaran estudios previos en los meses de julio o agosto, se deberia realizar una reunion entre vice academica y decanos para deternimar estudios previos, y tener una reunion con vice administrativa para priorizar contratacion</t>
  </si>
  <si>
    <t>se van a radicar los estudios previos en el mes de julio a contrtacion, se esta en tramite de legalizacion de la decanatura de macanica</t>
  </si>
  <si>
    <t>se radicara en julio los estudios previos</t>
  </si>
  <si>
    <t>se esta radicado para contratacion por parte de infraestructura para adquisicion de equipos y muebleria</t>
  </si>
  <si>
    <t>visitas 6 empresas, flores funza, bristol entre otras</t>
  </si>
  <si>
    <t>estudios previos sin radicar, en elaboracion</t>
  </si>
  <si>
    <r>
      <t xml:space="preserve">no se ha formulado, definido e implementado modelos de gestion para </t>
    </r>
    <r>
      <rPr>
        <sz val="12"/>
        <color theme="1"/>
        <rFont val="Calisto MT"/>
        <family val="2"/>
        <scheme val="minor"/>
      </rPr>
      <t>atención</t>
    </r>
    <r>
      <rPr>
        <sz val="12"/>
        <color theme="1"/>
        <rFont val="Calisto MT"/>
        <family val="2"/>
        <scheme val="minor"/>
      </rPr>
      <t xml:space="preserve"> al ciudadano.</t>
    </r>
  </si>
  <si>
    <t>implementación  actividades sostenibles</t>
  </si>
  <si>
    <t>Atención al servidor público, certificaciones laborales, bonos pensionales, referencias laborales, respuestas a ofcios varios.</t>
  </si>
  <si>
    <t>Seguimiento a las evaluaciones del desempeño y acuerdos de gestión.</t>
  </si>
  <si>
    <t>Actualización de formatos de historia laboral, bienes y rentas.</t>
  </si>
  <si>
    <t>Asistencia a reuniones de comités y comisión.</t>
  </si>
  <si>
    <t>Asesoría en la conformación y modernización de las plantas de personal y perfiles de los servidores públicos.</t>
  </si>
  <si>
    <t>Supervisión de contratos.</t>
  </si>
  <si>
    <t>Afiliación a la seguridad social (pensión, caja compensación, Salud y ARL)</t>
  </si>
  <si>
    <t>Implementación del modelo de Talento Humano orientado a resultados.</t>
  </si>
  <si>
    <t>Promedio Implementación del modelo de Talento Humano orientado a resultados.</t>
  </si>
  <si>
    <t xml:space="preserve">Actualización y modernización de archivo de historias </t>
  </si>
  <si>
    <t xml:space="preserve">Promedio Actualización y modernización de archivo de historias </t>
  </si>
  <si>
    <t>Verificación de las historias laborales.</t>
  </si>
  <si>
    <t>Organización y foliación de documentos.</t>
  </si>
  <si>
    <t>Cambio y marcación de carpeta.</t>
  </si>
  <si>
    <t>Suministro de archivo rodante.</t>
  </si>
  <si>
    <t>Implementación ERP módulo de nómina</t>
  </si>
  <si>
    <t xml:space="preserve">Recolección de información y bases de datos del personal de docentes y administrativos. </t>
  </si>
  <si>
    <t>Parametrización y formulación del ERP de Nómina.</t>
  </si>
  <si>
    <t>Pruebas de funcionamiento y capacitación en el sistema ERP.</t>
  </si>
  <si>
    <t>Implementación del ERP.</t>
  </si>
  <si>
    <t>Promedio Implementación ERP módulo de nómina</t>
  </si>
  <si>
    <t>Vinculación y Selección</t>
  </si>
  <si>
    <t>Plan anual de vacantes (Análisis planta actual personal, diagnóstico necesidades, plan de previsión recursos humanos, estrategia de coberturas)</t>
  </si>
  <si>
    <t>Capacitación a servidores públicos administrativos sobre la actualización del SIGEP.</t>
  </si>
  <si>
    <t>Seguimiento a la vinculación de las hojas de vida en el SIGEP.</t>
  </si>
  <si>
    <t>Promedio Vinculación y Selección</t>
  </si>
  <si>
    <t>Promedio Bienestar Laboral y Capacitación</t>
  </si>
  <si>
    <t>Bienestar  laboral y Capacitación</t>
  </si>
  <si>
    <t>Plan de bienestar laboral</t>
  </si>
  <si>
    <t>Plan de capapacitación</t>
  </si>
  <si>
    <t>Plan de emergencias</t>
  </si>
  <si>
    <t>Aplicación</t>
  </si>
  <si>
    <t>formulación</t>
  </si>
  <si>
    <t>Promedio Plan de emergencias</t>
  </si>
  <si>
    <t>Formulación</t>
  </si>
  <si>
    <t>Plan estrategico de seguridad vial</t>
  </si>
  <si>
    <t>Promedio Plan estrategico de seguridad vial</t>
  </si>
  <si>
    <t xml:space="preserve">El mantenimiento previsto para equipos de talleres y laboratorios no se ha realizado como se proyectaba para el mes de junio, se encuentra lo siguiente: los estudios previos, por 250 millones, se radicaron el 8 de junio sin radicar en físico y sin CDP. </t>
  </si>
  <si>
    <t>Se define de manera informal la funcionalidad para el servcio de centro de lenguas, está pendiente la formalización</t>
  </si>
  <si>
    <t>Se reajustan fechas de ejecución a partir del mes de junio</t>
  </si>
  <si>
    <t>Se redefinen fechas de ejecución.
Se proyecta ejecutar la actividad a finales de la vigencia , una vez sean definidos por parte de la alta direccion</t>
  </si>
  <si>
    <t>Se reajusta fechas de ejecución a partir del mes de junio</t>
  </si>
  <si>
    <t xml:space="preserve"> </t>
  </si>
  <si>
    <t>La herramienta Sevenet no está parametrizada no hay definido ni implementado el flujo de trabajo debido a que el área responsable no ha diseñado los flujos de información, no se pueden hacer seguimientos</t>
  </si>
  <si>
    <t>se  redefinen fechas de ejecucion, gestion de englobe de predios, los tiempos de esta actividad dependen de Catastro Distrital, se redefinen nuevas fechas de ejecuciónn para diciembre de 2016</t>
  </si>
  <si>
    <t>Adecuación del muro verde, se está definiendo diseño con base en requerimientos de Rectoría</t>
  </si>
  <si>
    <t>Se va hacer englobe de 4 predios y de todos los predios de la ETITC, tiempos en función de Catastro Distrital, se radicaron estudios previos el 24 de mayo</t>
  </si>
  <si>
    <t>Se requiere visto bueno de Mincultura</t>
  </si>
  <si>
    <t xml:space="preserve">Ya se cuenta con la resolución de intervención, las obras se llevarán a cabo en temporada de vacaciones (diciembre), está en diseño técnico para que el </t>
  </si>
  <si>
    <t>contratista ejecute en dos a tres meses</t>
  </si>
  <si>
    <t>Diseño, cantidades de obra</t>
  </si>
  <si>
    <t xml:space="preserve">Se cambió la iluminación de la calle 15 y la 17. Pendiente la carrera </t>
  </si>
  <si>
    <t>Se elaboraron los diseños</t>
  </si>
  <si>
    <t>Se proyecta iniciar en noviembre, una vez los estudiantes estén en vacaciones</t>
  </si>
  <si>
    <t>Está en etapa de diseño técnico con proveedores</t>
  </si>
  <si>
    <t>No se ha definido accesos a otras sedes de la Escuela, definir usos</t>
  </si>
  <si>
    <t>Estudios previos devueltos, observaciones por partes en distintos momentos (semanas). Se radicó en abril 27 y las observaciones se emiten  el 31 de mayo, no hay respuesta consolida a radicado</t>
  </si>
  <si>
    <t>Se aprobaron 190 millones</t>
  </si>
  <si>
    <t>Esta línea se reprograma para la próxima vigencia. Depende de la aprobación del PEMP por parte de Mincultura y los avances de la consultoría.</t>
  </si>
  <si>
    <t>Hay resolución del Mincultura para el englobe</t>
  </si>
  <si>
    <t>Depende de la definición y la disponibilidad de recursos CREE, así como la definición de usos y funcionalidad para determinar alcance de acciones y obras</t>
  </si>
  <si>
    <t>Se declaró desierto el proceso de selección no hay proponentes</t>
  </si>
  <si>
    <t>Depende de la rectoría y de la alta dirección definir la fuente de financiamiento</t>
  </si>
  <si>
    <t>Depende  rectoría y de alta dirección fuente de financiamiento, se justifica porque hay valoración de riesgo inherente por parte de la Fopae de 2013</t>
  </si>
  <si>
    <t>El avance se debe a la capacidad operativa del área</t>
  </si>
  <si>
    <t>Está en revision de parametrización</t>
  </si>
  <si>
    <t>Se ha avanzado en el desarrollo de cursos cnc, master can y soldadura</t>
  </si>
  <si>
    <t>Se inició el dipolmado de HSQ</t>
  </si>
  <si>
    <t>Está en elaboración el inventario</t>
  </si>
  <si>
    <t>Se mantienen retrasos en la adecuación de salones, infraestructura, política de publicidad y comunicaciones</t>
  </si>
  <si>
    <t>Se radicaron los estudios previos de metalisteria electromecanica, mecánica industrial y electroneumática</t>
  </si>
  <si>
    <t>Los estudios previos se radicaron en junio</t>
  </si>
  <si>
    <t>No se han efectuado, se proyecta para el 15 de agosto</t>
  </si>
  <si>
    <t>Se elaboraron tres solicitdues documentadas. Aún están sin radicar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</si>
</sst>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164" formatCode="_(* #,##0.00_);_(* \(#,##0.00\);_(* &quot;-&quot;??_);_(@_)"/>
    <numFmt numFmtId="165" formatCode="_(&quot;$&quot;\ * #,##0.00_);_(&quot;$&quot;\ * \(#,##0.00\);_(&quot;$&quot;\ * &quot;-&quot;??_);_(@_)"/>
    <numFmt numFmtId="166" formatCode="_(* #,##0_);_(* \(#,##0\);_(* &quot;-&quot;??_);_(@_)"/>
    <numFmt numFmtId="167" formatCode="_-* #,##0_-;\-* #,##0_-;_-* &quot;-&quot;??_-;_-@_-"/>
  </numFmts>
  <fonts count="54" x14ac:knownFonts="1">
    <font>
      <sz val="11"/>
      <color theme="1"/>
      <name val="Calisto MT"/>
      <family val="2"/>
      <scheme val="minor"/>
    </font>
    <font>
      <sz val="12"/>
      <color theme="1"/>
      <name val="Calisto MT"/>
      <family val="2"/>
      <scheme val="minor"/>
    </font>
    <font>
      <sz val="12"/>
      <color theme="1"/>
      <name val="Calisto MT"/>
      <family val="2"/>
      <scheme val="minor"/>
    </font>
    <font>
      <sz val="12"/>
      <color theme="1"/>
      <name val="Calisto MT"/>
      <family val="2"/>
      <scheme val="minor"/>
    </font>
    <font>
      <sz val="12"/>
      <color theme="1"/>
      <name val="Calisto MT"/>
      <family val="2"/>
      <scheme val="minor"/>
    </font>
    <font>
      <sz val="11"/>
      <color theme="1"/>
      <name val="Calisto MT"/>
      <family val="2"/>
      <scheme val="minor"/>
    </font>
    <font>
      <sz val="10"/>
      <color indexed="8"/>
      <name val="Arial"/>
      <family val="2"/>
    </font>
    <font>
      <sz val="9"/>
      <color indexed="81"/>
      <name val="Tahoma"/>
      <family val="2"/>
    </font>
    <font>
      <b/>
      <sz val="9"/>
      <color indexed="81"/>
      <name val="Tahoma"/>
      <family val="2"/>
    </font>
    <font>
      <b/>
      <sz val="10"/>
      <name val="Arial"/>
      <family val="2"/>
    </font>
    <font>
      <u/>
      <sz val="11"/>
      <color theme="10"/>
      <name val="Calisto MT"/>
      <family val="2"/>
      <scheme val="minor"/>
    </font>
    <font>
      <u/>
      <sz val="11"/>
      <color theme="11"/>
      <name val="Calisto MT"/>
      <family val="2"/>
      <scheme val="minor"/>
    </font>
    <font>
      <b/>
      <sz val="9"/>
      <color indexed="81"/>
      <name val="Calibri"/>
      <family val="2"/>
    </font>
    <font>
      <sz val="9"/>
      <color indexed="81"/>
      <name val="Calibri"/>
      <family val="2"/>
    </font>
    <font>
      <sz val="11"/>
      <color theme="1"/>
      <name val="Arial"/>
      <family val="2"/>
    </font>
    <font>
      <sz val="11"/>
      <name val="Arial"/>
      <family val="2"/>
    </font>
    <font>
      <b/>
      <sz val="11"/>
      <color theme="1"/>
      <name val="Calisto MT"/>
      <family val="2"/>
      <scheme val="minor"/>
    </font>
    <font>
      <sz val="28"/>
      <color theme="1"/>
      <name val="Wingdings"/>
      <charset val="2"/>
    </font>
    <font>
      <sz val="9"/>
      <color theme="1"/>
      <name val="Calisto MT"/>
      <family val="2"/>
      <scheme val="minor"/>
    </font>
    <font>
      <sz val="9"/>
      <color theme="1"/>
      <name val="Arial"/>
      <family val="2"/>
    </font>
    <font>
      <sz val="9"/>
      <name val="Arial"/>
      <family val="2"/>
    </font>
    <font>
      <sz val="6"/>
      <color theme="1"/>
      <name val="Calisto MT"/>
      <family val="1"/>
      <scheme val="minor"/>
    </font>
    <font>
      <sz val="7"/>
      <color theme="1"/>
      <name val="Calisto MT"/>
      <family val="1"/>
      <scheme val="minor"/>
    </font>
    <font>
      <sz val="15"/>
      <color theme="1"/>
      <name val="Calisto MT"/>
      <family val="1"/>
      <scheme val="minor"/>
    </font>
    <font>
      <b/>
      <sz val="12"/>
      <color theme="1"/>
      <name val="Arial"/>
      <family val="2"/>
    </font>
    <font>
      <sz val="12"/>
      <color theme="1"/>
      <name val="Arial"/>
      <family val="2"/>
    </font>
    <font>
      <b/>
      <sz val="14"/>
      <color theme="1"/>
      <name val="Arial"/>
      <family val="2"/>
    </font>
    <font>
      <sz val="15"/>
      <color theme="2" tint="-0.499984740745262"/>
      <name val="Calisto MT"/>
      <family val="1"/>
      <scheme val="minor"/>
    </font>
    <font>
      <sz val="15"/>
      <color theme="8" tint="0.39997558519241921"/>
      <name val="Calisto MT"/>
      <family val="1"/>
      <scheme val="minor"/>
    </font>
    <font>
      <b/>
      <u/>
      <sz val="14"/>
      <color theme="9" tint="0.39997558519241921"/>
      <name val="Calisto MT"/>
      <family val="1"/>
      <scheme val="minor"/>
    </font>
    <font>
      <sz val="7"/>
      <color rgb="FF000000"/>
      <name val="Calisto MT"/>
      <family val="1"/>
      <scheme val="minor"/>
    </font>
    <font>
      <sz val="9"/>
      <color rgb="FF000000"/>
      <name val="Calisto MT"/>
      <family val="2"/>
      <scheme val="minor"/>
    </font>
    <font>
      <sz val="11"/>
      <name val="Calisto MT"/>
      <family val="2"/>
      <scheme val="minor"/>
    </font>
    <font>
      <sz val="11"/>
      <name val="Calibri"/>
      <family val="2"/>
    </font>
    <font>
      <sz val="11"/>
      <color indexed="8"/>
      <name val="Arial"/>
      <family val="2"/>
    </font>
    <font>
      <b/>
      <sz val="12"/>
      <color theme="1"/>
      <name val="Calisto MT"/>
      <family val="2"/>
      <scheme val="minor"/>
    </font>
    <font>
      <b/>
      <sz val="9"/>
      <color theme="1"/>
      <name val="Calisto MT"/>
      <family val="1"/>
      <scheme val="minor"/>
    </font>
    <font>
      <b/>
      <sz val="9"/>
      <color theme="1"/>
      <name val="Arial"/>
      <family val="2"/>
    </font>
    <font>
      <b/>
      <sz val="7"/>
      <color theme="1"/>
      <name val="Calisto MT"/>
      <family val="1"/>
      <scheme val="minor"/>
    </font>
    <font>
      <b/>
      <sz val="6"/>
      <color theme="1"/>
      <name val="Calisto MT"/>
      <family val="1"/>
      <scheme val="minor"/>
    </font>
    <font>
      <b/>
      <sz val="14"/>
      <color theme="1"/>
      <name val="Calisto MT"/>
      <family val="2"/>
      <scheme val="minor"/>
    </font>
    <font>
      <b/>
      <sz val="18"/>
      <color theme="0"/>
      <name val="Calisto MT"/>
      <family val="1"/>
      <scheme val="minor"/>
    </font>
    <font>
      <b/>
      <sz val="18"/>
      <color theme="1"/>
      <name val="Calisto MT"/>
      <family val="1"/>
      <scheme val="minor"/>
    </font>
    <font>
      <sz val="18"/>
      <color theme="1"/>
      <name val="Calisto MT"/>
      <family val="1"/>
      <scheme val="minor"/>
    </font>
    <font>
      <b/>
      <sz val="36"/>
      <color theme="1"/>
      <name val="Calisto MT"/>
      <family val="1"/>
      <scheme val="minor"/>
    </font>
    <font>
      <b/>
      <sz val="28"/>
      <color theme="1"/>
      <name val="Calisto MT"/>
      <family val="1"/>
      <scheme val="minor"/>
    </font>
    <font>
      <sz val="8"/>
      <name val="Calisto MT"/>
      <family val="2"/>
      <scheme val="minor"/>
    </font>
    <font>
      <b/>
      <sz val="10"/>
      <color theme="1"/>
      <name val="Calisto MT"/>
      <family val="1"/>
      <scheme val="minor"/>
    </font>
    <font>
      <sz val="9"/>
      <color theme="0"/>
      <name val="Calisto MT"/>
      <family val="1"/>
      <scheme val="minor"/>
    </font>
    <font>
      <b/>
      <sz val="12"/>
      <name val="Arial"/>
      <family val="2"/>
    </font>
    <font>
      <b/>
      <sz val="9"/>
      <color rgb="FF000000"/>
      <name val="Calisto MT"/>
      <family val="1"/>
      <scheme val="minor"/>
    </font>
    <font>
      <sz val="6"/>
      <name val="Calisto MT"/>
      <family val="1"/>
      <scheme val="minor"/>
    </font>
    <font>
      <b/>
      <sz val="12"/>
      <color theme="0"/>
      <name val="Calisto MT"/>
      <family val="2"/>
      <scheme val="minor"/>
    </font>
    <font>
      <sz val="9"/>
      <color rgb="FF000000"/>
      <name val="Calisto MT"/>
      <family val="1"/>
    </font>
  </fonts>
  <fills count="18">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4" tint="-0.249977111117893"/>
        <bgColor indexed="64"/>
      </patternFill>
    </fill>
    <fill>
      <patternFill patternType="solid">
        <fgColor theme="1"/>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rgb="FFFECAD9"/>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6" tint="-0.499984740745262"/>
        <bgColor indexed="64"/>
      </patternFill>
    </fill>
    <fill>
      <patternFill patternType="solid">
        <fgColor theme="5" tint="-0.49998474074526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6" tint="-0.249977111117893"/>
        <bgColor indexed="64"/>
      </patternFill>
    </fill>
  </fills>
  <borders count="6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diagonal/>
    </border>
    <border>
      <left style="thin">
        <color auto="1"/>
      </left>
      <right style="thin">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style="thin">
        <color auto="1"/>
      </left>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top style="thin">
        <color auto="1"/>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style="hair">
        <color auto="1"/>
      </top>
      <bottom/>
      <diagonal/>
    </border>
    <border>
      <left/>
      <right style="hair">
        <color auto="1"/>
      </right>
      <top/>
      <bottom style="hair">
        <color auto="1"/>
      </bottom>
      <diagonal/>
    </border>
    <border>
      <left style="hair">
        <color auto="1"/>
      </left>
      <right style="hair">
        <color auto="1"/>
      </right>
      <top style="medium">
        <color auto="1"/>
      </top>
      <bottom style="hair">
        <color auto="1"/>
      </bottom>
      <diagonal/>
    </border>
    <border>
      <left/>
      <right style="hair">
        <color auto="1"/>
      </right>
      <top style="medium">
        <color auto="1"/>
      </top>
      <bottom style="hair">
        <color auto="1"/>
      </bottom>
      <diagonal/>
    </border>
    <border>
      <left style="hair">
        <color auto="1"/>
      </left>
      <right style="hair">
        <color auto="1"/>
      </right>
      <top style="medium">
        <color auto="1"/>
      </top>
      <bottom/>
      <diagonal/>
    </border>
    <border>
      <left/>
      <right style="hair">
        <color auto="1"/>
      </right>
      <top style="medium">
        <color auto="1"/>
      </top>
      <bottom/>
      <diagonal/>
    </border>
    <border>
      <left style="medium">
        <color auto="1"/>
      </left>
      <right style="medium">
        <color auto="1"/>
      </right>
      <top style="hair">
        <color auto="1"/>
      </top>
      <bottom/>
      <diagonal/>
    </border>
    <border>
      <left style="medium">
        <color auto="1"/>
      </left>
      <right style="medium">
        <color auto="1"/>
      </right>
      <top/>
      <bottom style="thin">
        <color auto="1"/>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auto="1"/>
      </right>
      <top style="thin">
        <color auto="1"/>
      </top>
      <bottom style="thin">
        <color theme="0"/>
      </bottom>
      <diagonal/>
    </border>
    <border>
      <left/>
      <right style="thin">
        <color auto="1"/>
      </right>
      <top style="thin">
        <color theme="0"/>
      </top>
      <bottom style="thin">
        <color theme="0"/>
      </bottom>
      <diagonal/>
    </border>
    <border>
      <left/>
      <right style="thin">
        <color auto="1"/>
      </right>
      <top style="thin">
        <color theme="0"/>
      </top>
      <bottom style="thin">
        <color auto="1"/>
      </bottom>
      <diagonal/>
    </border>
    <border>
      <left style="medium">
        <color auto="1"/>
      </left>
      <right style="medium">
        <color auto="1"/>
      </right>
      <top style="medium">
        <color auto="1"/>
      </top>
      <bottom style="medium">
        <color auto="1"/>
      </bottom>
      <diagonal/>
    </border>
  </borders>
  <cellStyleXfs count="1911">
    <xf numFmtId="0" fontId="0" fillId="0" borderId="0"/>
    <xf numFmtId="164" fontId="5" fillId="0" borderId="0" applyFont="0" applyFill="0" applyBorder="0" applyAlignment="0" applyProtection="0"/>
    <xf numFmtId="0" fontId="6" fillId="0" borderId="0">
      <alignment vertical="top"/>
    </xf>
    <xf numFmtId="165" fontId="5" fillId="0" borderId="0" applyFont="0" applyFill="0" applyBorder="0" applyAlignment="0" applyProtection="0"/>
    <xf numFmtId="0" fontId="5" fillId="0" borderId="0"/>
    <xf numFmtId="41" fontId="4" fillId="0" borderId="0" applyFont="0" applyFill="0" applyBorder="0" applyAlignment="0" applyProtection="0"/>
    <xf numFmtId="41" fontId="4" fillId="0" borderId="0" applyFont="0" applyFill="0" applyBorder="0" applyAlignment="0" applyProtection="0"/>
    <xf numFmtId="165" fontId="5" fillId="0" borderId="0" applyFont="0" applyFill="0" applyBorder="0" applyAlignment="0" applyProtection="0"/>
    <xf numFmtId="0" fontId="4" fillId="0" borderId="0"/>
    <xf numFmtId="0" fontId="4"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1" fontId="5"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9" fontId="5"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318">
    <xf numFmtId="0" fontId="0" fillId="0" borderId="0" xfId="0"/>
    <xf numFmtId="0" fontId="14" fillId="6" borderId="1" xfId="0" applyFont="1" applyFill="1" applyBorder="1" applyAlignment="1">
      <alignment horizontal="center" vertical="center" wrapText="1"/>
    </xf>
    <xf numFmtId="0" fontId="19" fillId="0" borderId="9" xfId="0" applyFont="1" applyBorder="1" applyAlignment="1">
      <alignment horizontal="center" vertical="center" wrapText="1"/>
    </xf>
    <xf numFmtId="14" fontId="19" fillId="0" borderId="9" xfId="0" applyNumberFormat="1" applyFont="1" applyBorder="1" applyAlignment="1">
      <alignment horizontal="center" vertical="center" wrapText="1"/>
    </xf>
    <xf numFmtId="166" fontId="19" fillId="0" borderId="9" xfId="1" applyNumberFormat="1" applyFont="1" applyBorder="1" applyAlignment="1">
      <alignment horizontal="center" vertical="center" wrapText="1"/>
    </xf>
    <xf numFmtId="14" fontId="19" fillId="0" borderId="43" xfId="0" applyNumberFormat="1" applyFont="1" applyBorder="1" applyAlignment="1">
      <alignment horizontal="center" vertical="center" wrapText="1"/>
    </xf>
    <xf numFmtId="166" fontId="19" fillId="0" borderId="43" xfId="1" applyNumberFormat="1" applyFont="1" applyBorder="1" applyAlignment="1">
      <alignment horizontal="center" vertical="center" wrapText="1"/>
    </xf>
    <xf numFmtId="14" fontId="19" fillId="0" borderId="1" xfId="0" applyNumberFormat="1" applyFont="1" applyBorder="1" applyAlignment="1">
      <alignment horizontal="center" vertical="center" wrapText="1"/>
    </xf>
    <xf numFmtId="166" fontId="19" fillId="0" borderId="1" xfId="1" applyNumberFormat="1" applyFont="1" applyBorder="1" applyAlignment="1">
      <alignment horizontal="center" vertical="center" wrapText="1"/>
    </xf>
    <xf numFmtId="167" fontId="20" fillId="0" borderId="1" xfId="1" applyNumberFormat="1" applyFont="1" applyFill="1" applyBorder="1" applyAlignment="1">
      <alignment horizontal="center" vertical="center" wrapText="1"/>
    </xf>
    <xf numFmtId="0" fontId="19" fillId="0" borderId="43"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0" xfId="0" applyFont="1" applyAlignment="1">
      <alignment horizontal="center" vertical="center" wrapText="1"/>
    </xf>
    <xf numFmtId="166" fontId="19" fillId="0" borderId="0" xfId="1" applyNumberFormat="1" applyFont="1" applyBorder="1" applyAlignment="1">
      <alignment horizontal="center" vertical="center" wrapText="1"/>
    </xf>
    <xf numFmtId="18" fontId="19" fillId="0" borderId="43" xfId="0" applyNumberFormat="1" applyFont="1" applyBorder="1" applyAlignment="1">
      <alignment horizontal="center" vertical="center" wrapText="1"/>
    </xf>
    <xf numFmtId="9" fontId="28" fillId="8" borderId="1" xfId="0" applyNumberFormat="1" applyFont="1" applyFill="1" applyBorder="1" applyAlignment="1">
      <alignment horizontal="center" vertical="center" wrapText="1"/>
    </xf>
    <xf numFmtId="9" fontId="23" fillId="0" borderId="1" xfId="0" applyNumberFormat="1" applyFont="1" applyBorder="1" applyAlignment="1">
      <alignment horizontal="center" vertical="center" wrapText="1"/>
    </xf>
    <xf numFmtId="9" fontId="27" fillId="9" borderId="1" xfId="0" applyNumberFormat="1" applyFont="1" applyFill="1" applyBorder="1" applyAlignment="1">
      <alignment horizontal="center" vertical="center" wrapText="1"/>
    </xf>
    <xf numFmtId="0" fontId="18" fillId="0" borderId="0" xfId="0" applyFont="1" applyAlignment="1">
      <alignment horizontal="justify" vertical="center" wrapText="1"/>
    </xf>
    <xf numFmtId="0" fontId="22" fillId="0" borderId="1" xfId="0" applyFont="1" applyBorder="1" applyAlignment="1">
      <alignment horizontal="center" vertical="center" wrapText="1"/>
    </xf>
    <xf numFmtId="9" fontId="22" fillId="0" borderId="1" xfId="222" applyFont="1" applyBorder="1" applyAlignment="1">
      <alignment horizontal="center" vertical="center" wrapText="1"/>
    </xf>
    <xf numFmtId="9" fontId="18" fillId="0" borderId="1" xfId="222" applyFont="1" applyBorder="1" applyAlignment="1">
      <alignment horizontal="center" vertical="center" wrapText="1"/>
    </xf>
    <xf numFmtId="9" fontId="21" fillId="0" borderId="1" xfId="222" applyFont="1" applyBorder="1" applyAlignment="1">
      <alignment horizontal="center" vertical="center" wrapText="1"/>
    </xf>
    <xf numFmtId="0" fontId="19" fillId="0" borderId="1" xfId="0" applyFont="1" applyBorder="1" applyAlignment="1">
      <alignment horizontal="left" vertical="center" wrapText="1"/>
    </xf>
    <xf numFmtId="0" fontId="18" fillId="0" borderId="0" xfId="0" applyFont="1" applyAlignment="1">
      <alignment vertical="center" wrapText="1"/>
    </xf>
    <xf numFmtId="0" fontId="19" fillId="0" borderId="1" xfId="0" applyFont="1" applyBorder="1" applyAlignment="1">
      <alignment horizontal="center" vertical="center" wrapText="1"/>
    </xf>
    <xf numFmtId="0" fontId="19"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43" xfId="0" applyFont="1" applyBorder="1" applyAlignment="1">
      <alignment horizontal="left" vertical="center"/>
    </xf>
    <xf numFmtId="14" fontId="19" fillId="0" borderId="0" xfId="0" applyNumberFormat="1" applyFont="1" applyBorder="1" applyAlignment="1">
      <alignment horizontal="center" vertical="center" wrapText="1"/>
    </xf>
    <xf numFmtId="0" fontId="19" fillId="0" borderId="44" xfId="0" applyFont="1" applyBorder="1" applyAlignment="1">
      <alignment horizontal="center" vertical="center" wrapText="1"/>
    </xf>
    <xf numFmtId="0" fontId="19" fillId="0" borderId="47" xfId="0" applyFont="1" applyBorder="1" applyAlignment="1">
      <alignment horizontal="center" vertical="center" wrapText="1"/>
    </xf>
    <xf numFmtId="0" fontId="36" fillId="10" borderId="1" xfId="0" applyFont="1" applyFill="1" applyBorder="1" applyAlignment="1">
      <alignment horizontal="center" vertical="center" wrapText="1"/>
    </xf>
    <xf numFmtId="0" fontId="19" fillId="10" borderId="1" xfId="0" applyFont="1" applyFill="1" applyBorder="1" applyAlignment="1">
      <alignment horizontal="center" vertical="center" wrapText="1"/>
    </xf>
    <xf numFmtId="0" fontId="22" fillId="10" borderId="1" xfId="0" applyFont="1" applyFill="1" applyBorder="1" applyAlignment="1">
      <alignment horizontal="center" vertical="center" wrapText="1"/>
    </xf>
    <xf numFmtId="9" fontId="22" fillId="10" borderId="1" xfId="222" applyFont="1" applyFill="1" applyBorder="1" applyAlignment="1">
      <alignment horizontal="center" vertical="center" wrapText="1"/>
    </xf>
    <xf numFmtId="9" fontId="18" fillId="10" borderId="1" xfId="222" applyFont="1" applyFill="1" applyBorder="1" applyAlignment="1">
      <alignment horizontal="center" vertical="center" wrapText="1"/>
    </xf>
    <xf numFmtId="9" fontId="36" fillId="10" borderId="1" xfId="222" applyNumberFormat="1" applyFont="1" applyFill="1" applyBorder="1" applyAlignment="1">
      <alignment horizontal="center" vertical="center" wrapText="1"/>
    </xf>
    <xf numFmtId="41" fontId="17" fillId="0" borderId="1" xfId="75" applyFont="1" applyBorder="1" applyAlignment="1">
      <alignment horizontal="center" vertical="center"/>
    </xf>
    <xf numFmtId="0" fontId="18" fillId="10" borderId="1" xfId="0" applyFont="1" applyFill="1" applyBorder="1" applyAlignment="1">
      <alignment horizontal="justify" vertical="center" wrapText="1"/>
    </xf>
    <xf numFmtId="14" fontId="19" fillId="0" borderId="44" xfId="0" applyNumberFormat="1" applyFont="1" applyBorder="1" applyAlignment="1">
      <alignment horizontal="center" vertical="center" wrapText="1"/>
    </xf>
    <xf numFmtId="166" fontId="19" fillId="0" borderId="44" xfId="1" applyNumberFormat="1" applyFont="1" applyBorder="1" applyAlignment="1">
      <alignment horizontal="center" vertical="center" wrapText="1"/>
    </xf>
    <xf numFmtId="14" fontId="19" fillId="0" borderId="47" xfId="0" applyNumberFormat="1" applyFont="1" applyBorder="1" applyAlignment="1">
      <alignment horizontal="center" vertical="center" wrapText="1"/>
    </xf>
    <xf numFmtId="166" fontId="19" fillId="0" borderId="47" xfId="1" applyNumberFormat="1" applyFont="1" applyBorder="1" applyAlignment="1">
      <alignment horizontal="center" vertical="center" wrapText="1"/>
    </xf>
    <xf numFmtId="0" fontId="18" fillId="2" borderId="1" xfId="0" applyFont="1" applyFill="1" applyBorder="1" applyAlignment="1">
      <alignment horizontal="justify" vertical="center" wrapText="1"/>
    </xf>
    <xf numFmtId="9" fontId="22" fillId="10" borderId="6" xfId="222" applyFont="1" applyFill="1" applyBorder="1" applyAlignment="1">
      <alignment horizontal="center" vertical="center" wrapText="1"/>
    </xf>
    <xf numFmtId="0" fontId="18" fillId="2" borderId="0" xfId="0" applyFont="1" applyFill="1" applyBorder="1" applyAlignment="1">
      <alignment horizontal="center" vertical="center" wrapText="1"/>
    </xf>
    <xf numFmtId="0" fontId="36" fillId="2"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9" fontId="22" fillId="2" borderId="0" xfId="222" applyFont="1" applyFill="1" applyBorder="1" applyAlignment="1">
      <alignment horizontal="center" vertical="center" wrapText="1"/>
    </xf>
    <xf numFmtId="9" fontId="18" fillId="2" borderId="0" xfId="222" applyFont="1" applyFill="1" applyBorder="1" applyAlignment="1">
      <alignment horizontal="center" vertical="center" wrapText="1"/>
    </xf>
    <xf numFmtId="9" fontId="36" fillId="2" borderId="0" xfId="222" applyNumberFormat="1" applyFont="1" applyFill="1" applyBorder="1" applyAlignment="1">
      <alignment horizontal="center" vertical="center" wrapText="1"/>
    </xf>
    <xf numFmtId="9" fontId="23" fillId="2" borderId="0" xfId="0" applyNumberFormat="1" applyFont="1" applyFill="1" applyBorder="1" applyAlignment="1">
      <alignment horizontal="center" vertical="center" wrapText="1"/>
    </xf>
    <xf numFmtId="41" fontId="17" fillId="2" borderId="0" xfId="75" applyFont="1" applyFill="1" applyBorder="1" applyAlignment="1">
      <alignment horizontal="center" vertical="center"/>
    </xf>
    <xf numFmtId="0" fontId="18" fillId="2" borderId="0" xfId="0" applyFont="1" applyFill="1" applyBorder="1" applyAlignment="1">
      <alignment horizontal="justify" vertical="center" wrapText="1"/>
    </xf>
    <xf numFmtId="0" fontId="19" fillId="6" borderId="1" xfId="0" applyFont="1" applyFill="1" applyBorder="1" applyAlignment="1">
      <alignment horizontal="center" vertical="center" wrapText="1"/>
    </xf>
    <xf numFmtId="0" fontId="22" fillId="6" borderId="1" xfId="0" applyFont="1" applyFill="1" applyBorder="1" applyAlignment="1">
      <alignment horizontal="center" vertical="center" wrapText="1"/>
    </xf>
    <xf numFmtId="9" fontId="22" fillId="6" borderId="1" xfId="222" applyFont="1" applyFill="1" applyBorder="1" applyAlignment="1">
      <alignment horizontal="center" vertical="center" wrapText="1"/>
    </xf>
    <xf numFmtId="14" fontId="19" fillId="6" borderId="1" xfId="0" applyNumberFormat="1" applyFont="1" applyFill="1" applyBorder="1" applyAlignment="1">
      <alignment horizontal="center" vertical="center" wrapText="1"/>
    </xf>
    <xf numFmtId="166" fontId="19" fillId="6" borderId="1" xfId="1" applyNumberFormat="1" applyFont="1" applyFill="1" applyBorder="1" applyAlignment="1">
      <alignment horizontal="center" vertical="center" wrapText="1"/>
    </xf>
    <xf numFmtId="9" fontId="21" fillId="6" borderId="1" xfId="222" applyFont="1" applyFill="1" applyBorder="1" applyAlignment="1">
      <alignment horizontal="center" vertical="center" wrapText="1"/>
    </xf>
    <xf numFmtId="14" fontId="37" fillId="6" borderId="1" xfId="0" applyNumberFormat="1" applyFont="1" applyFill="1" applyBorder="1" applyAlignment="1">
      <alignment horizontal="center" vertical="center" wrapText="1"/>
    </xf>
    <xf numFmtId="0" fontId="37" fillId="6" borderId="1" xfId="0" applyFont="1" applyFill="1" applyBorder="1" applyAlignment="1">
      <alignment horizontal="center" vertical="center" wrapText="1"/>
    </xf>
    <xf numFmtId="166" fontId="37" fillId="6" borderId="1" xfId="1" applyNumberFormat="1" applyFont="1" applyFill="1" applyBorder="1" applyAlignment="1">
      <alignment horizontal="center" vertical="center" wrapText="1"/>
    </xf>
    <xf numFmtId="0" fontId="38" fillId="6" borderId="1" xfId="0" applyFont="1" applyFill="1" applyBorder="1" applyAlignment="1">
      <alignment horizontal="center" vertical="center" wrapText="1"/>
    </xf>
    <xf numFmtId="9" fontId="38" fillId="6" borderId="1" xfId="222" applyFont="1" applyFill="1" applyBorder="1" applyAlignment="1">
      <alignment horizontal="center" vertical="center" wrapText="1"/>
    </xf>
    <xf numFmtId="9" fontId="39" fillId="6" borderId="1" xfId="222" applyFont="1" applyFill="1" applyBorder="1" applyAlignment="1">
      <alignment horizontal="center" vertical="center" wrapText="1"/>
    </xf>
    <xf numFmtId="0" fontId="0" fillId="6" borderId="1" xfId="0" applyFont="1" applyFill="1" applyBorder="1" applyAlignment="1">
      <alignment horizontal="center" vertical="center" wrapText="1"/>
    </xf>
    <xf numFmtId="9" fontId="0" fillId="6" borderId="1" xfId="222" applyFont="1" applyFill="1" applyBorder="1" applyAlignment="1">
      <alignment horizontal="center" vertical="center" wrapText="1"/>
    </xf>
    <xf numFmtId="0" fontId="18" fillId="0" borderId="46" xfId="0" applyFont="1" applyBorder="1" applyAlignment="1">
      <alignment horizontal="center" vertical="center" wrapText="1"/>
    </xf>
    <xf numFmtId="0" fontId="18" fillId="0" borderId="1" xfId="0" applyFont="1" applyBorder="1" applyAlignment="1">
      <alignment horizontal="justify" vertical="center" wrapText="1"/>
    </xf>
    <xf numFmtId="0" fontId="0" fillId="0" borderId="1" xfId="0" applyBorder="1" applyAlignment="1">
      <alignment horizontal="justify" vertical="center" wrapText="1"/>
    </xf>
    <xf numFmtId="9" fontId="18" fillId="0" borderId="1" xfId="0" applyNumberFormat="1" applyFont="1" applyBorder="1" applyAlignment="1">
      <alignment horizontal="justify" vertical="center" wrapText="1"/>
    </xf>
    <xf numFmtId="0" fontId="31" fillId="0" borderId="1" xfId="0" applyFont="1" applyBorder="1" applyAlignment="1">
      <alignment horizontal="justify" vertical="center" wrapText="1"/>
    </xf>
    <xf numFmtId="0" fontId="19" fillId="0" borderId="46" xfId="0" applyFont="1" applyBorder="1" applyAlignment="1">
      <alignment horizontal="center" vertical="center" wrapText="1"/>
    </xf>
    <xf numFmtId="0" fontId="18" fillId="2" borderId="0" xfId="0" applyFont="1" applyFill="1" applyBorder="1" applyAlignment="1">
      <alignment vertical="center" wrapText="1"/>
    </xf>
    <xf numFmtId="0" fontId="18" fillId="0" borderId="46" xfId="0" applyFont="1" applyBorder="1" applyAlignment="1">
      <alignment vertical="center"/>
    </xf>
    <xf numFmtId="0" fontId="18" fillId="0" borderId="43" xfId="0" applyFont="1" applyBorder="1" applyAlignment="1">
      <alignment vertical="center"/>
    </xf>
    <xf numFmtId="0" fontId="18" fillId="2" borderId="0" xfId="0" applyFont="1" applyFill="1" applyBorder="1" applyAlignment="1">
      <alignment vertical="center"/>
    </xf>
    <xf numFmtId="0" fontId="18" fillId="0" borderId="48" xfId="0" applyFont="1" applyBorder="1" applyAlignment="1">
      <alignment vertical="center"/>
    </xf>
    <xf numFmtId="0" fontId="18" fillId="0" borderId="44" xfId="0" applyFont="1" applyBorder="1" applyAlignment="1">
      <alignment vertical="center"/>
    </xf>
    <xf numFmtId="0" fontId="0" fillId="6" borderId="1" xfId="0" applyFont="1" applyFill="1" applyBorder="1" applyAlignment="1">
      <alignment vertical="center"/>
    </xf>
    <xf numFmtId="0" fontId="18" fillId="0" borderId="49" xfId="0" applyFont="1" applyBorder="1" applyAlignment="1">
      <alignment vertical="center"/>
    </xf>
    <xf numFmtId="0" fontId="18" fillId="0" borderId="47" xfId="0" applyFont="1" applyBorder="1" applyAlignment="1">
      <alignment vertical="center"/>
    </xf>
    <xf numFmtId="0" fontId="18" fillId="0" borderId="0" xfId="0" applyFont="1" applyAlignment="1">
      <alignment vertical="center"/>
    </xf>
    <xf numFmtId="0" fontId="18" fillId="0" borderId="43" xfId="0" applyFont="1" applyBorder="1" applyAlignment="1">
      <alignment vertical="center" wrapText="1"/>
    </xf>
    <xf numFmtId="0" fontId="18" fillId="10" borderId="1" xfId="0" applyFont="1" applyFill="1" applyBorder="1" applyAlignment="1">
      <alignment vertical="center"/>
    </xf>
    <xf numFmtId="0" fontId="18" fillId="0" borderId="0" xfId="0" applyFont="1" applyBorder="1" applyAlignment="1">
      <alignment vertical="center"/>
    </xf>
    <xf numFmtId="0" fontId="43" fillId="0" borderId="0" xfId="0" applyFont="1" applyAlignment="1">
      <alignment vertical="center"/>
    </xf>
    <xf numFmtId="0" fontId="19" fillId="0" borderId="1" xfId="0" applyFont="1" applyBorder="1" applyAlignment="1">
      <alignment vertical="center" wrapText="1"/>
    </xf>
    <xf numFmtId="9" fontId="43" fillId="0" borderId="6" xfId="0" applyNumberFormat="1" applyFont="1" applyBorder="1" applyAlignment="1">
      <alignment horizontal="center" vertical="center" wrapText="1"/>
    </xf>
    <xf numFmtId="0" fontId="19" fillId="0" borderId="9" xfId="0" applyFont="1" applyBorder="1" applyAlignment="1">
      <alignment horizontal="left" vertical="center" wrapText="1"/>
    </xf>
    <xf numFmtId="0" fontId="22" fillId="0" borderId="9" xfId="0" applyFont="1" applyBorder="1" applyAlignment="1">
      <alignment horizontal="center" vertical="center" wrapText="1"/>
    </xf>
    <xf numFmtId="9" fontId="22" fillId="0" borderId="9" xfId="222" applyFont="1" applyBorder="1" applyAlignment="1">
      <alignment horizontal="center" vertical="center" wrapText="1"/>
    </xf>
    <xf numFmtId="9" fontId="21" fillId="0" borderId="9" xfId="222" applyFont="1" applyBorder="1" applyAlignment="1">
      <alignment horizontal="center" vertical="center" wrapText="1"/>
    </xf>
    <xf numFmtId="9" fontId="40" fillId="11" borderId="12" xfId="222" applyFont="1" applyFill="1" applyBorder="1" applyAlignment="1">
      <alignment horizontal="center" vertical="center" wrapText="1"/>
    </xf>
    <xf numFmtId="0" fontId="19" fillId="0" borderId="50" xfId="0" applyFont="1" applyBorder="1" applyAlignment="1">
      <alignment horizontal="center" vertical="center" wrapText="1"/>
    </xf>
    <xf numFmtId="0" fontId="18" fillId="0" borderId="50" xfId="0" applyFont="1" applyBorder="1" applyAlignment="1">
      <alignment vertical="center"/>
    </xf>
    <xf numFmtId="166" fontId="19" fillId="0" borderId="50" xfId="1" applyNumberFormat="1" applyFont="1" applyBorder="1" applyAlignment="1">
      <alignment horizontal="center" vertical="center" wrapText="1"/>
    </xf>
    <xf numFmtId="0" fontId="22" fillId="0" borderId="14" xfId="0" applyFont="1" applyBorder="1" applyAlignment="1">
      <alignment horizontal="center" vertical="center" wrapText="1"/>
    </xf>
    <xf numFmtId="9" fontId="22" fillId="0" borderId="14" xfId="222" applyFont="1" applyBorder="1" applyAlignment="1">
      <alignment horizontal="center" vertical="center" wrapText="1"/>
    </xf>
    <xf numFmtId="9" fontId="21" fillId="0" borderId="14" xfId="222" applyFont="1" applyBorder="1" applyAlignment="1">
      <alignment horizontal="center" vertical="center" wrapText="1"/>
    </xf>
    <xf numFmtId="0" fontId="22" fillId="0" borderId="0" xfId="0" applyFont="1" applyBorder="1" applyAlignment="1">
      <alignment horizontal="center" vertical="center" wrapText="1"/>
    </xf>
    <xf numFmtId="9" fontId="22" fillId="0" borderId="0" xfId="222" applyFont="1" applyBorder="1" applyAlignment="1">
      <alignment horizontal="center" vertical="center" wrapText="1"/>
    </xf>
    <xf numFmtId="9" fontId="21" fillId="0" borderId="0" xfId="222" applyFont="1" applyBorder="1" applyAlignment="1">
      <alignment horizontal="center" vertical="center" wrapText="1"/>
    </xf>
    <xf numFmtId="9" fontId="40" fillId="11" borderId="16" xfId="222" applyFont="1" applyFill="1" applyBorder="1" applyAlignment="1">
      <alignment horizontal="center" vertical="center" wrapText="1"/>
    </xf>
    <xf numFmtId="14" fontId="19" fillId="0" borderId="50" xfId="0" applyNumberFormat="1" applyFont="1" applyBorder="1" applyAlignment="1">
      <alignment horizontal="center" vertical="center" wrapText="1"/>
    </xf>
    <xf numFmtId="0" fontId="18" fillId="0" borderId="51" xfId="0" applyFont="1" applyBorder="1" applyAlignment="1">
      <alignment vertical="center"/>
    </xf>
    <xf numFmtId="0" fontId="19" fillId="0" borderId="52" xfId="0" applyFont="1" applyBorder="1" applyAlignment="1">
      <alignment horizontal="center" vertical="center" wrapText="1"/>
    </xf>
    <xf numFmtId="14" fontId="19" fillId="0" borderId="52" xfId="0" applyNumberFormat="1" applyFont="1" applyBorder="1" applyAlignment="1">
      <alignment horizontal="center" vertical="center" wrapText="1"/>
    </xf>
    <xf numFmtId="166" fontId="19" fillId="0" borderId="52" xfId="1" applyNumberFormat="1" applyFont="1" applyBorder="1" applyAlignment="1">
      <alignment horizontal="center" vertical="center" wrapText="1"/>
    </xf>
    <xf numFmtId="0" fontId="19" fillId="0" borderId="49" xfId="0" applyFont="1" applyBorder="1" applyAlignment="1">
      <alignment horizontal="center" vertical="center" wrapText="1"/>
    </xf>
    <xf numFmtId="0" fontId="19" fillId="0" borderId="51" xfId="0" applyFont="1" applyBorder="1" applyAlignment="1">
      <alignment horizontal="center" vertical="center" wrapText="1"/>
    </xf>
    <xf numFmtId="9" fontId="22" fillId="0" borderId="0" xfId="222" applyNumberFormat="1" applyFont="1" applyBorder="1" applyAlignment="1">
      <alignment horizontal="center" vertical="center" wrapText="1"/>
    </xf>
    <xf numFmtId="0" fontId="18" fillId="0" borderId="14" xfId="0" applyFont="1" applyBorder="1" applyAlignment="1">
      <alignment horizontal="center" vertical="center" wrapText="1"/>
    </xf>
    <xf numFmtId="0" fontId="18" fillId="0" borderId="50" xfId="0" applyFont="1" applyBorder="1" applyAlignment="1">
      <alignment horizontal="center" vertical="center" wrapText="1"/>
    </xf>
    <xf numFmtId="0" fontId="18" fillId="0" borderId="14" xfId="0" applyFont="1" applyBorder="1" applyAlignment="1">
      <alignment vertical="center"/>
    </xf>
    <xf numFmtId="0" fontId="19" fillId="0" borderId="14" xfId="0" applyFont="1" applyBorder="1" applyAlignment="1">
      <alignment horizontal="center" vertical="center" wrapText="1"/>
    </xf>
    <xf numFmtId="14" fontId="19" fillId="0" borderId="14" xfId="0" applyNumberFormat="1" applyFont="1" applyBorder="1" applyAlignment="1">
      <alignment horizontal="center" vertical="center" wrapText="1"/>
    </xf>
    <xf numFmtId="166" fontId="19" fillId="0" borderId="14" xfId="1" applyNumberFormat="1" applyFont="1" applyBorder="1" applyAlignment="1">
      <alignment horizontal="center" vertical="center" wrapText="1"/>
    </xf>
    <xf numFmtId="0" fontId="30" fillId="0" borderId="14" xfId="0" applyFont="1" applyBorder="1" applyAlignment="1">
      <alignment horizontal="center" vertical="center" wrapText="1"/>
    </xf>
    <xf numFmtId="0" fontId="30" fillId="0" borderId="0" xfId="0" applyFont="1" applyBorder="1" applyAlignment="1">
      <alignment horizontal="center" vertical="center" wrapText="1"/>
    </xf>
    <xf numFmtId="9" fontId="40" fillId="11" borderId="0" xfId="222" applyFont="1" applyFill="1" applyBorder="1" applyAlignment="1">
      <alignment horizontal="center" vertical="center" wrapText="1"/>
    </xf>
    <xf numFmtId="0" fontId="0" fillId="6" borderId="3" xfId="0" applyFont="1" applyFill="1" applyBorder="1" applyAlignment="1">
      <alignment vertical="center"/>
    </xf>
    <xf numFmtId="0" fontId="14" fillId="6" borderId="3" xfId="0" applyFont="1" applyFill="1" applyBorder="1" applyAlignment="1">
      <alignment horizontal="center" vertical="center" wrapText="1"/>
    </xf>
    <xf numFmtId="0" fontId="0" fillId="6" borderId="3" xfId="0" applyFont="1" applyFill="1" applyBorder="1" applyAlignment="1">
      <alignment horizontal="center" vertical="center" wrapText="1"/>
    </xf>
    <xf numFmtId="9" fontId="0" fillId="6" borderId="3" xfId="222" applyFont="1" applyFill="1" applyBorder="1" applyAlignment="1">
      <alignment horizontal="center" vertical="center" wrapText="1"/>
    </xf>
    <xf numFmtId="9" fontId="40" fillId="11" borderId="25" xfId="222" applyFont="1" applyFill="1" applyBorder="1" applyAlignment="1">
      <alignment horizontal="center" vertical="center" wrapText="1"/>
    </xf>
    <xf numFmtId="9" fontId="42" fillId="11" borderId="31" xfId="222" applyFont="1" applyFill="1" applyBorder="1" applyAlignment="1">
      <alignment horizontal="center" vertical="center" wrapText="1"/>
    </xf>
    <xf numFmtId="9" fontId="38" fillId="0" borderId="14" xfId="222" applyFont="1" applyBorder="1" applyAlignment="1">
      <alignment horizontal="center" vertical="center" wrapText="1"/>
    </xf>
    <xf numFmtId="9" fontId="39" fillId="0" borderId="14" xfId="222" applyFont="1" applyBorder="1" applyAlignment="1">
      <alignment horizontal="center" vertical="center" wrapText="1"/>
    </xf>
    <xf numFmtId="9" fontId="38" fillId="0" borderId="0" xfId="222" applyFont="1" applyBorder="1" applyAlignment="1">
      <alignment horizontal="center" vertical="center" wrapText="1"/>
    </xf>
    <xf numFmtId="9" fontId="36" fillId="0" borderId="0" xfId="222" applyFont="1" applyBorder="1" applyAlignment="1">
      <alignment horizontal="center" vertical="center" wrapText="1"/>
    </xf>
    <xf numFmtId="9" fontId="39" fillId="0" borderId="0" xfId="222" applyFont="1" applyBorder="1" applyAlignment="1">
      <alignment horizontal="center" vertical="center" wrapText="1"/>
    </xf>
    <xf numFmtId="9" fontId="41" fillId="5" borderId="33" xfId="222" applyFont="1" applyFill="1" applyBorder="1" applyAlignment="1">
      <alignment horizontal="center" vertical="center" wrapText="1"/>
    </xf>
    <xf numFmtId="9" fontId="22" fillId="12" borderId="16" xfId="222" applyFont="1" applyFill="1" applyBorder="1" applyAlignment="1">
      <alignment horizontal="center" vertical="center" wrapText="1"/>
    </xf>
    <xf numFmtId="9" fontId="18" fillId="12" borderId="16" xfId="222" applyFont="1" applyFill="1" applyBorder="1" applyAlignment="1">
      <alignment horizontal="center" vertical="center" wrapText="1"/>
    </xf>
    <xf numFmtId="9" fontId="21" fillId="12" borderId="16" xfId="222" applyFont="1" applyFill="1" applyBorder="1" applyAlignment="1">
      <alignment horizontal="center" vertical="center" wrapText="1"/>
    </xf>
    <xf numFmtId="9" fontId="45" fillId="12" borderId="31" xfId="222" applyFont="1" applyFill="1" applyBorder="1" applyAlignment="1">
      <alignment horizontal="center" vertical="center" wrapText="1"/>
    </xf>
    <xf numFmtId="0" fontId="19" fillId="0" borderId="53" xfId="0" applyFont="1" applyBorder="1" applyAlignment="1">
      <alignment horizontal="center" vertical="center" wrapText="1"/>
    </xf>
    <xf numFmtId="0" fontId="19" fillId="0" borderId="48" xfId="0" applyFont="1" applyBorder="1" applyAlignment="1">
      <alignment horizontal="center" vertical="center" wrapText="1"/>
    </xf>
    <xf numFmtId="9" fontId="22" fillId="13" borderId="14" xfId="222" applyFont="1" applyFill="1" applyBorder="1" applyAlignment="1">
      <alignment horizontal="center" vertical="center" wrapText="1"/>
    </xf>
    <xf numFmtId="9" fontId="22" fillId="13" borderId="0" xfId="222" applyFont="1" applyFill="1" applyBorder="1" applyAlignment="1">
      <alignment horizontal="center" vertical="center" wrapText="1"/>
    </xf>
    <xf numFmtId="9" fontId="0" fillId="13" borderId="1" xfId="222" applyFont="1" applyFill="1" applyBorder="1" applyAlignment="1">
      <alignment horizontal="center" vertical="center" wrapText="1"/>
    </xf>
    <xf numFmtId="9" fontId="40" fillId="13" borderId="16" xfId="222" applyFont="1" applyFill="1" applyBorder="1" applyAlignment="1">
      <alignment horizontal="center" vertical="center" wrapText="1"/>
    </xf>
    <xf numFmtId="9" fontId="21" fillId="13" borderId="0" xfId="222" applyFont="1" applyFill="1" applyBorder="1" applyAlignment="1">
      <alignment horizontal="center" vertical="center" wrapText="1"/>
    </xf>
    <xf numFmtId="9" fontId="40" fillId="13" borderId="0" xfId="222" applyFont="1" applyFill="1" applyBorder="1" applyAlignment="1">
      <alignment horizontal="center" vertical="center" wrapText="1"/>
    </xf>
    <xf numFmtId="9" fontId="40" fillId="13" borderId="12" xfId="222" applyFont="1" applyFill="1" applyBorder="1" applyAlignment="1">
      <alignment horizontal="center" vertical="center" wrapText="1"/>
    </xf>
    <xf numFmtId="9" fontId="0" fillId="13" borderId="3" xfId="222" applyFont="1" applyFill="1" applyBorder="1" applyAlignment="1">
      <alignment horizontal="center" vertical="center" wrapText="1"/>
    </xf>
    <xf numFmtId="9" fontId="40" fillId="13" borderId="25" xfId="222" applyFont="1" applyFill="1" applyBorder="1" applyAlignment="1">
      <alignment horizontal="center" vertical="center" wrapText="1"/>
    </xf>
    <xf numFmtId="0" fontId="18" fillId="13" borderId="0" xfId="0" applyFont="1" applyFill="1" applyAlignment="1">
      <alignment vertical="center"/>
    </xf>
    <xf numFmtId="9" fontId="22" fillId="13" borderId="1" xfId="222" applyFont="1" applyFill="1" applyBorder="1" applyAlignment="1">
      <alignment horizontal="center" vertical="center" wrapText="1"/>
    </xf>
    <xf numFmtId="9" fontId="38" fillId="13" borderId="1" xfId="222" applyFont="1" applyFill="1" applyBorder="1" applyAlignment="1">
      <alignment horizontal="center" vertical="center" wrapText="1"/>
    </xf>
    <xf numFmtId="9" fontId="38" fillId="13" borderId="14" xfId="222" applyFont="1" applyFill="1" applyBorder="1" applyAlignment="1">
      <alignment horizontal="center" vertical="center" wrapText="1"/>
    </xf>
    <xf numFmtId="9" fontId="22" fillId="13" borderId="9" xfId="222" applyFont="1" applyFill="1" applyBorder="1" applyAlignment="1">
      <alignment horizontal="center" vertical="center" wrapText="1"/>
    </xf>
    <xf numFmtId="9" fontId="38" fillId="13" borderId="0" xfId="222" applyFont="1" applyFill="1" applyBorder="1" applyAlignment="1">
      <alignment horizontal="center" vertical="center" wrapText="1"/>
    </xf>
    <xf numFmtId="9" fontId="22" fillId="13" borderId="0" xfId="222" applyNumberFormat="1" applyFont="1" applyFill="1" applyBorder="1" applyAlignment="1">
      <alignment horizontal="center" vertical="center" wrapText="1"/>
    </xf>
    <xf numFmtId="9" fontId="22" fillId="13" borderId="16" xfId="222" applyFont="1" applyFill="1" applyBorder="1" applyAlignment="1">
      <alignment horizontal="center" vertical="center" wrapText="1"/>
    </xf>
    <xf numFmtId="9" fontId="47" fillId="6" borderId="10" xfId="222" applyNumberFormat="1" applyFont="1" applyFill="1" applyBorder="1" applyAlignment="1">
      <alignment horizontal="center" vertical="center" wrapText="1"/>
    </xf>
    <xf numFmtId="0" fontId="31" fillId="14" borderId="1" xfId="0" applyFont="1" applyFill="1" applyBorder="1" applyAlignment="1">
      <alignment horizontal="justify" vertical="center" wrapText="1"/>
    </xf>
    <xf numFmtId="0" fontId="48" fillId="2" borderId="0" xfId="0" applyFont="1" applyFill="1" applyBorder="1" applyAlignment="1">
      <alignment vertical="center" wrapText="1"/>
    </xf>
    <xf numFmtId="0" fontId="48" fillId="2" borderId="0" xfId="0" applyFont="1" applyFill="1" applyBorder="1" applyAlignment="1">
      <alignment vertical="center"/>
    </xf>
    <xf numFmtId="41" fontId="48" fillId="2" borderId="0" xfId="75" applyFont="1" applyFill="1" applyBorder="1" applyAlignment="1">
      <alignment vertical="center"/>
    </xf>
    <xf numFmtId="41" fontId="48" fillId="2" borderId="0" xfId="75" applyFont="1" applyFill="1" applyBorder="1" applyAlignment="1">
      <alignment horizontal="center" vertical="center" wrapText="1"/>
    </xf>
    <xf numFmtId="0" fontId="48" fillId="2" borderId="0" xfId="0" applyFont="1" applyFill="1" applyBorder="1" applyAlignment="1">
      <alignment horizontal="center" vertical="center" wrapText="1"/>
    </xf>
    <xf numFmtId="9" fontId="18" fillId="2" borderId="0" xfId="222" applyFont="1" applyFill="1" applyBorder="1" applyAlignment="1">
      <alignment vertical="center"/>
    </xf>
    <xf numFmtId="10" fontId="18" fillId="2" borderId="0" xfId="222" applyNumberFormat="1" applyFont="1" applyFill="1" applyBorder="1" applyAlignment="1">
      <alignment vertical="center"/>
    </xf>
    <xf numFmtId="0" fontId="49" fillId="7" borderId="44" xfId="0" applyNumberFormat="1" applyFont="1" applyFill="1" applyBorder="1" applyAlignment="1">
      <alignment horizontal="center" vertical="center" wrapText="1"/>
    </xf>
    <xf numFmtId="0" fontId="49" fillId="7" borderId="44" xfId="0" applyFont="1" applyFill="1" applyBorder="1" applyAlignment="1">
      <alignment horizontal="center" vertical="center" wrapText="1"/>
    </xf>
    <xf numFmtId="166" fontId="49" fillId="7" borderId="44" xfId="1" applyNumberFormat="1" applyFont="1" applyFill="1" applyBorder="1" applyAlignment="1">
      <alignment horizontal="center" vertical="center" wrapText="1"/>
    </xf>
    <xf numFmtId="0" fontId="35" fillId="7" borderId="44" xfId="0" applyFont="1" applyFill="1" applyBorder="1" applyAlignment="1">
      <alignment horizontal="center" vertical="center" wrapText="1"/>
    </xf>
    <xf numFmtId="9" fontId="35" fillId="7" borderId="44" xfId="222" applyFont="1" applyFill="1" applyBorder="1" applyAlignment="1">
      <alignment horizontal="center" vertical="center" textRotation="90" wrapText="1"/>
    </xf>
    <xf numFmtId="9" fontId="35" fillId="13" borderId="44" xfId="222" applyFont="1" applyFill="1" applyBorder="1" applyAlignment="1">
      <alignment horizontal="center" vertical="center" textRotation="90" wrapText="1"/>
    </xf>
    <xf numFmtId="9" fontId="35" fillId="7" borderId="44" xfId="222" applyFont="1" applyFill="1" applyBorder="1" applyAlignment="1">
      <alignment horizontal="center" vertical="center" wrapText="1"/>
    </xf>
    <xf numFmtId="9" fontId="35" fillId="7" borderId="43" xfId="222" applyFont="1" applyFill="1" applyBorder="1" applyAlignment="1">
      <alignment horizontal="center" vertical="center" wrapText="1"/>
    </xf>
    <xf numFmtId="0" fontId="35" fillId="7" borderId="45" xfId="0" applyFont="1" applyFill="1" applyBorder="1" applyAlignment="1">
      <alignment horizontal="center" vertical="center" wrapText="1"/>
    </xf>
    <xf numFmtId="0" fontId="9" fillId="7" borderId="44" xfId="0" applyFont="1" applyFill="1" applyBorder="1" applyAlignment="1">
      <alignment horizontal="center" vertical="center" wrapText="1"/>
    </xf>
    <xf numFmtId="0" fontId="18" fillId="0" borderId="2" xfId="0" applyFont="1" applyBorder="1" applyAlignment="1">
      <alignment horizontal="justify" vertical="center" wrapText="1"/>
    </xf>
    <xf numFmtId="0" fontId="18" fillId="13" borderId="1" xfId="0" applyFont="1" applyFill="1" applyBorder="1" applyAlignment="1">
      <alignment horizontal="justify" vertical="center" wrapText="1"/>
    </xf>
    <xf numFmtId="0" fontId="19" fillId="0" borderId="50" xfId="0" applyFont="1" applyBorder="1" applyAlignment="1">
      <alignment horizontal="left" vertical="center" wrapText="1"/>
    </xf>
    <xf numFmtId="0" fontId="19" fillId="0" borderId="43" xfId="0" applyFont="1" applyBorder="1" applyAlignment="1">
      <alignment horizontal="left" vertical="center" wrapText="1"/>
    </xf>
    <xf numFmtId="9" fontId="0" fillId="6" borderId="8" xfId="222" applyFont="1" applyFill="1" applyBorder="1" applyAlignment="1">
      <alignment horizontal="center" vertical="center" wrapText="1"/>
    </xf>
    <xf numFmtId="9" fontId="21" fillId="6" borderId="8" xfId="222" applyFont="1" applyFill="1" applyBorder="1" applyAlignment="1">
      <alignment horizontal="center" vertical="center" wrapText="1"/>
    </xf>
    <xf numFmtId="9" fontId="39" fillId="6" borderId="8" xfId="222" applyFont="1" applyFill="1" applyBorder="1" applyAlignment="1">
      <alignment horizontal="center" vertical="center" wrapText="1"/>
    </xf>
    <xf numFmtId="9" fontId="21" fillId="0" borderId="17" xfId="222" applyFont="1" applyBorder="1" applyAlignment="1">
      <alignment horizontal="center" vertical="center" wrapText="1"/>
    </xf>
    <xf numFmtId="9" fontId="21" fillId="0" borderId="8" xfId="222" applyFont="1" applyBorder="1" applyAlignment="1">
      <alignment horizontal="center" vertical="center" wrapText="1"/>
    </xf>
    <xf numFmtId="9" fontId="40" fillId="11" borderId="20" xfId="222" applyFont="1" applyFill="1" applyBorder="1" applyAlignment="1">
      <alignment horizontal="center" vertical="center" wrapText="1"/>
    </xf>
    <xf numFmtId="9" fontId="0" fillId="6" borderId="41" xfId="222" applyFont="1" applyFill="1" applyBorder="1" applyAlignment="1">
      <alignment horizontal="center" vertical="center" wrapText="1"/>
    </xf>
    <xf numFmtId="9" fontId="43" fillId="0" borderId="1" xfId="222" applyFont="1" applyBorder="1" applyAlignment="1">
      <alignment horizontal="center" vertical="center" wrapText="1"/>
    </xf>
    <xf numFmtId="9" fontId="42" fillId="6" borderId="1" xfId="222" applyNumberFormat="1" applyFont="1" applyFill="1" applyBorder="1" applyAlignment="1">
      <alignment horizontal="center" vertical="center" wrapText="1"/>
    </xf>
    <xf numFmtId="9" fontId="42" fillId="6" borderId="1" xfId="222" applyFont="1" applyFill="1" applyBorder="1" applyAlignment="1">
      <alignment horizontal="center" vertical="center" wrapText="1"/>
    </xf>
    <xf numFmtId="9" fontId="41" fillId="5" borderId="1" xfId="222" applyFont="1" applyFill="1" applyBorder="1" applyAlignment="1">
      <alignment horizontal="center" vertical="center" wrapText="1"/>
    </xf>
    <xf numFmtId="9" fontId="40" fillId="15" borderId="16" xfId="222" applyFont="1" applyFill="1" applyBorder="1" applyAlignment="1">
      <alignment horizontal="center" vertical="center" wrapText="1"/>
    </xf>
    <xf numFmtId="9" fontId="36" fillId="15" borderId="1" xfId="222" applyFont="1" applyFill="1" applyBorder="1" applyAlignment="1">
      <alignment horizontal="center" vertical="center" wrapText="1"/>
    </xf>
    <xf numFmtId="9" fontId="40" fillId="15" borderId="0" xfId="222" applyFont="1" applyFill="1" applyBorder="1" applyAlignment="1">
      <alignment horizontal="center" vertical="center" wrapText="1"/>
    </xf>
    <xf numFmtId="9" fontId="36" fillId="15" borderId="14" xfId="222" applyFont="1" applyFill="1" applyBorder="1" applyAlignment="1">
      <alignment horizontal="center" vertical="center" wrapText="1"/>
    </xf>
    <xf numFmtId="9" fontId="40" fillId="15" borderId="12" xfId="222" applyFont="1" applyFill="1" applyBorder="1" applyAlignment="1">
      <alignment horizontal="center" vertical="center" wrapText="1"/>
    </xf>
    <xf numFmtId="9" fontId="36" fillId="15" borderId="0" xfId="222" applyFont="1" applyFill="1" applyBorder="1" applyAlignment="1">
      <alignment horizontal="center" vertical="center" wrapText="1"/>
    </xf>
    <xf numFmtId="9" fontId="40" fillId="15" borderId="25" xfId="222" applyFont="1" applyFill="1" applyBorder="1" applyAlignment="1">
      <alignment horizontal="center" vertical="center" wrapText="1"/>
    </xf>
    <xf numFmtId="9" fontId="16" fillId="15" borderId="1" xfId="222" applyFont="1" applyFill="1" applyBorder="1" applyAlignment="1">
      <alignment horizontal="center" vertical="center" wrapText="1"/>
    </xf>
    <xf numFmtId="9" fontId="36" fillId="15" borderId="9" xfId="222" applyFont="1" applyFill="1" applyBorder="1" applyAlignment="1">
      <alignment horizontal="center" vertical="center" wrapText="1"/>
    </xf>
    <xf numFmtId="9" fontId="50" fillId="15" borderId="1" xfId="0" applyNumberFormat="1" applyFont="1" applyFill="1" applyBorder="1" applyAlignment="1">
      <alignment horizontal="center" vertical="center" wrapText="1"/>
    </xf>
    <xf numFmtId="9" fontId="16" fillId="15" borderId="3" xfId="222" applyFont="1" applyFill="1" applyBorder="1" applyAlignment="1">
      <alignment horizontal="center" vertical="center" wrapText="1"/>
    </xf>
    <xf numFmtId="9" fontId="41" fillId="5" borderId="8" xfId="222" applyFont="1" applyFill="1" applyBorder="1" applyAlignment="1">
      <alignment horizontal="center" vertical="center" wrapText="1"/>
    </xf>
    <xf numFmtId="9" fontId="43" fillId="0" borderId="4" xfId="222" applyFont="1" applyBorder="1" applyAlignment="1">
      <alignment horizontal="center" vertical="center" wrapText="1"/>
    </xf>
    <xf numFmtId="9" fontId="41" fillId="5" borderId="61" xfId="222" applyFont="1" applyFill="1" applyBorder="1" applyAlignment="1">
      <alignment horizontal="center" vertical="center" wrapText="1"/>
    </xf>
    <xf numFmtId="9" fontId="42" fillId="6" borderId="3" xfId="222" applyNumberFormat="1" applyFont="1" applyFill="1" applyBorder="1" applyAlignment="1">
      <alignment horizontal="center" vertical="center" wrapText="1"/>
    </xf>
    <xf numFmtId="9" fontId="42" fillId="11" borderId="61" xfId="222" applyFont="1" applyFill="1" applyBorder="1" applyAlignment="1">
      <alignment horizontal="center" vertical="center" wrapText="1"/>
    </xf>
    <xf numFmtId="9" fontId="42" fillId="11" borderId="8" xfId="222" applyFont="1" applyFill="1" applyBorder="1" applyAlignment="1">
      <alignment horizontal="center" vertical="center" wrapText="1"/>
    </xf>
    <xf numFmtId="9" fontId="40" fillId="11" borderId="22" xfId="222" applyFont="1" applyFill="1" applyBorder="1" applyAlignment="1">
      <alignment horizontal="center" vertical="center" wrapText="1"/>
    </xf>
    <xf numFmtId="9" fontId="41" fillId="5" borderId="4" xfId="222" applyFont="1" applyFill="1" applyBorder="1" applyAlignment="1">
      <alignment horizontal="center" vertical="center" wrapText="1"/>
    </xf>
    <xf numFmtId="14" fontId="37" fillId="6" borderId="3" xfId="0" applyNumberFormat="1" applyFont="1" applyFill="1" applyBorder="1" applyAlignment="1">
      <alignment horizontal="center" vertical="center" wrapText="1"/>
    </xf>
    <xf numFmtId="0" fontId="37" fillId="6" borderId="3" xfId="0" applyFont="1" applyFill="1" applyBorder="1" applyAlignment="1">
      <alignment horizontal="center" vertical="center" wrapText="1"/>
    </xf>
    <xf numFmtId="166" fontId="37" fillId="6" borderId="3" xfId="1" applyNumberFormat="1" applyFont="1" applyFill="1" applyBorder="1" applyAlignment="1">
      <alignment horizontal="center" vertical="center" wrapText="1"/>
    </xf>
    <xf numFmtId="0" fontId="38" fillId="6" borderId="3" xfId="0" applyFont="1" applyFill="1" applyBorder="1" applyAlignment="1">
      <alignment horizontal="center" vertical="center" wrapText="1"/>
    </xf>
    <xf numFmtId="9" fontId="42" fillId="6" borderId="3" xfId="222" applyFont="1" applyFill="1" applyBorder="1" applyAlignment="1">
      <alignment horizontal="center" vertical="center" wrapText="1"/>
    </xf>
    <xf numFmtId="9" fontId="18" fillId="0" borderId="0" xfId="222" applyFont="1" applyBorder="1" applyAlignment="1">
      <alignment horizontal="center" vertical="center" wrapText="1"/>
    </xf>
    <xf numFmtId="9" fontId="21" fillId="16" borderId="0" xfId="222" applyFont="1" applyFill="1" applyBorder="1" applyAlignment="1">
      <alignment horizontal="center" vertical="center" wrapText="1"/>
    </xf>
    <xf numFmtId="9" fontId="21" fillId="2" borderId="0" xfId="222" applyFont="1" applyFill="1" applyBorder="1" applyAlignment="1">
      <alignment horizontal="center" vertical="center" wrapText="1"/>
    </xf>
    <xf numFmtId="9" fontId="0" fillId="17" borderId="1" xfId="222" applyFont="1" applyFill="1" applyBorder="1" applyAlignment="1">
      <alignment horizontal="center" vertical="center" wrapText="1"/>
    </xf>
    <xf numFmtId="9" fontId="21" fillId="17" borderId="0" xfId="222" applyFont="1" applyFill="1" applyBorder="1" applyAlignment="1">
      <alignment horizontal="center" vertical="center" wrapText="1"/>
    </xf>
    <xf numFmtId="9" fontId="22" fillId="17" borderId="0" xfId="222" applyNumberFormat="1" applyFont="1" applyFill="1" applyBorder="1" applyAlignment="1">
      <alignment horizontal="center" vertical="center" wrapText="1"/>
    </xf>
    <xf numFmtId="9" fontId="22" fillId="17" borderId="0" xfId="222" applyFont="1" applyFill="1" applyBorder="1" applyAlignment="1">
      <alignment horizontal="center" vertical="center" wrapText="1"/>
    </xf>
    <xf numFmtId="9" fontId="18" fillId="16" borderId="0" xfId="222" applyFont="1" applyFill="1" applyBorder="1" applyAlignment="1">
      <alignment horizontal="center" vertical="center" wrapText="1"/>
    </xf>
    <xf numFmtId="0" fontId="19" fillId="13" borderId="43" xfId="0" applyFont="1" applyFill="1" applyBorder="1" applyAlignment="1">
      <alignment horizontal="center" vertical="center" wrapText="1"/>
    </xf>
    <xf numFmtId="14" fontId="19" fillId="13" borderId="43" xfId="0" applyNumberFormat="1" applyFont="1" applyFill="1" applyBorder="1" applyAlignment="1">
      <alignment horizontal="center" vertical="center" wrapText="1"/>
    </xf>
    <xf numFmtId="166" fontId="19" fillId="13" borderId="43" xfId="1" applyNumberFormat="1" applyFont="1" applyFill="1" applyBorder="1" applyAlignment="1">
      <alignment horizontal="center" vertical="center" wrapText="1"/>
    </xf>
    <xf numFmtId="0" fontId="22" fillId="13" borderId="0" xfId="0" applyFont="1" applyFill="1" applyBorder="1" applyAlignment="1">
      <alignment horizontal="center" vertical="center" wrapText="1"/>
    </xf>
    <xf numFmtId="9" fontId="18" fillId="13" borderId="0" xfId="222" applyFont="1" applyFill="1" applyBorder="1" applyAlignment="1">
      <alignment horizontal="center" vertical="center" wrapText="1"/>
    </xf>
    <xf numFmtId="9" fontId="51" fillId="2" borderId="0" xfId="222" applyFont="1" applyFill="1" applyBorder="1" applyAlignment="1">
      <alignment horizontal="center" vertical="center" wrapText="1"/>
    </xf>
    <xf numFmtId="9" fontId="18" fillId="15" borderId="0" xfId="222" applyFont="1" applyFill="1" applyBorder="1" applyAlignment="1">
      <alignment horizontal="center" vertical="center" wrapText="1"/>
    </xf>
    <xf numFmtId="0" fontId="18" fillId="17" borderId="1" xfId="0" applyFont="1" applyFill="1" applyBorder="1" applyAlignment="1">
      <alignment horizontal="justify" vertical="center" wrapText="1"/>
    </xf>
    <xf numFmtId="9" fontId="35" fillId="4" borderId="56" xfId="0" applyNumberFormat="1" applyFont="1" applyFill="1" applyBorder="1" applyAlignment="1">
      <alignment vertical="center"/>
    </xf>
    <xf numFmtId="9" fontId="52" fillId="4" borderId="57" xfId="0" applyNumberFormat="1" applyFont="1" applyFill="1" applyBorder="1" applyAlignment="1">
      <alignment vertical="center"/>
    </xf>
    <xf numFmtId="9" fontId="52" fillId="4" borderId="58" xfId="0" applyNumberFormat="1" applyFont="1" applyFill="1" applyBorder="1" applyAlignment="1">
      <alignment vertical="center"/>
    </xf>
    <xf numFmtId="9" fontId="52" fillId="4" borderId="59" xfId="0" applyNumberFormat="1" applyFont="1" applyFill="1" applyBorder="1" applyAlignment="1">
      <alignment vertical="center"/>
    </xf>
    <xf numFmtId="9" fontId="52" fillId="4" borderId="60" xfId="0" applyNumberFormat="1" applyFont="1" applyFill="1" applyBorder="1" applyAlignment="1">
      <alignment vertical="center"/>
    </xf>
    <xf numFmtId="0" fontId="2" fillId="2" borderId="0" xfId="0" applyFont="1" applyFill="1" applyBorder="1" applyAlignment="1">
      <alignment vertical="center"/>
    </xf>
    <xf numFmtId="9" fontId="1" fillId="13" borderId="6" xfId="0" applyNumberFormat="1" applyFont="1" applyFill="1" applyBorder="1" applyAlignment="1">
      <alignment horizontal="center" vertical="center" wrapText="1"/>
    </xf>
    <xf numFmtId="0" fontId="16" fillId="6" borderId="30" xfId="0" applyFont="1" applyFill="1" applyBorder="1" applyAlignment="1">
      <alignment horizontal="center" vertical="center" wrapText="1"/>
    </xf>
    <xf numFmtId="0" fontId="16" fillId="6" borderId="21" xfId="0" applyFont="1" applyFill="1" applyBorder="1" applyAlignment="1">
      <alignment horizontal="center" vertical="center" wrapText="1"/>
    </xf>
    <xf numFmtId="0" fontId="16" fillId="6" borderId="22" xfId="0" applyFont="1" applyFill="1" applyBorder="1" applyAlignment="1">
      <alignment horizontal="center" vertical="center" wrapText="1"/>
    </xf>
    <xf numFmtId="0" fontId="40" fillId="11" borderId="24" xfId="0" applyFont="1" applyFill="1" applyBorder="1" applyAlignment="1">
      <alignment horizontal="center" vertical="center" wrapText="1"/>
    </xf>
    <xf numFmtId="0" fontId="40" fillId="11" borderId="25" xfId="0" applyFont="1" applyFill="1" applyBorder="1" applyAlignment="1">
      <alignment horizontal="center" vertical="center" wrapText="1"/>
    </xf>
    <xf numFmtId="0" fontId="40" fillId="11" borderId="40" xfId="0" applyFont="1" applyFill="1" applyBorder="1" applyAlignment="1">
      <alignment horizontal="center" vertical="center" wrapText="1"/>
    </xf>
    <xf numFmtId="0" fontId="41" fillId="5" borderId="24" xfId="0" applyFont="1" applyFill="1" applyBorder="1" applyAlignment="1">
      <alignment horizontal="center" vertical="center" wrapText="1"/>
    </xf>
    <xf numFmtId="0" fontId="41" fillId="5" borderId="25" xfId="0" applyFont="1" applyFill="1" applyBorder="1" applyAlignment="1">
      <alignment horizontal="center" vertical="center" wrapText="1"/>
    </xf>
    <xf numFmtId="0" fontId="16" fillId="6" borderId="8" xfId="0" applyFont="1" applyFill="1" applyBorder="1" applyAlignment="1">
      <alignment horizontal="center" vertical="center" wrapText="1"/>
    </xf>
    <xf numFmtId="0" fontId="16" fillId="6" borderId="29" xfId="0" applyFont="1" applyFill="1" applyBorder="1" applyAlignment="1">
      <alignment horizontal="center" vertical="center" wrapText="1"/>
    </xf>
    <xf numFmtId="0" fontId="16" fillId="6" borderId="6"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23" xfId="0" applyFont="1" applyFill="1" applyBorder="1" applyAlignment="1">
      <alignment horizontal="center" vertical="center" wrapText="1"/>
    </xf>
    <xf numFmtId="0" fontId="16" fillId="6" borderId="5" xfId="0" applyFont="1" applyFill="1" applyBorder="1" applyAlignment="1">
      <alignment horizontal="center" vertical="center" wrapText="1"/>
    </xf>
    <xf numFmtId="0" fontId="16" fillId="6" borderId="20" xfId="0" applyFont="1" applyFill="1" applyBorder="1" applyAlignment="1">
      <alignment horizontal="center" vertical="center" wrapText="1"/>
    </xf>
    <xf numFmtId="0" fontId="40" fillId="2" borderId="13" xfId="0" applyFont="1" applyFill="1" applyBorder="1" applyAlignment="1">
      <alignment horizontal="center" vertical="center" textRotation="90" wrapText="1"/>
    </xf>
    <xf numFmtId="0" fontId="40" fillId="2" borderId="11" xfId="0" applyFont="1" applyFill="1" applyBorder="1" applyAlignment="1">
      <alignment horizontal="center" vertical="center" textRotation="90" wrapText="1"/>
    </xf>
    <xf numFmtId="0" fontId="42" fillId="6" borderId="34" xfId="0" applyFont="1" applyFill="1" applyBorder="1" applyAlignment="1">
      <alignment horizontal="center" vertical="center" textRotation="90" wrapText="1"/>
    </xf>
    <xf numFmtId="0" fontId="42" fillId="6" borderId="35" xfId="0" applyFont="1" applyFill="1" applyBorder="1" applyAlignment="1">
      <alignment horizontal="center" vertical="center" textRotation="90" wrapText="1"/>
    </xf>
    <xf numFmtId="0" fontId="42" fillId="6" borderId="36" xfId="0" applyFont="1" applyFill="1" applyBorder="1" applyAlignment="1">
      <alignment horizontal="center" vertical="center" textRotation="90" wrapText="1"/>
    </xf>
    <xf numFmtId="0" fontId="16" fillId="6" borderId="8" xfId="0" applyNumberFormat="1" applyFont="1" applyFill="1" applyBorder="1" applyAlignment="1">
      <alignment horizontal="center" vertical="center" wrapText="1"/>
    </xf>
    <xf numFmtId="0" fontId="16" fillId="6" borderId="29" xfId="0" applyNumberFormat="1" applyFont="1" applyFill="1" applyBorder="1" applyAlignment="1">
      <alignment horizontal="center" vertical="center" wrapText="1"/>
    </xf>
    <xf numFmtId="0" fontId="16" fillId="6" borderId="6" xfId="0" applyNumberFormat="1" applyFont="1" applyFill="1" applyBorder="1" applyAlignment="1">
      <alignment horizontal="center" vertical="center" wrapText="1"/>
    </xf>
    <xf numFmtId="0" fontId="18" fillId="0" borderId="1" xfId="0" applyFont="1" applyBorder="1" applyAlignment="1">
      <alignment horizontal="center" vertical="center" wrapText="1" shrinkToFit="1"/>
    </xf>
    <xf numFmtId="0" fontId="41" fillId="5" borderId="11" xfId="0" applyFont="1" applyFill="1" applyBorder="1" applyAlignment="1">
      <alignment horizontal="center" vertical="center" wrapText="1"/>
    </xf>
    <xf numFmtId="0" fontId="41" fillId="5" borderId="0" xfId="0" applyFont="1" applyFill="1" applyBorder="1" applyAlignment="1">
      <alignment horizontal="center" vertical="center" wrapText="1"/>
    </xf>
    <xf numFmtId="0" fontId="44" fillId="12" borderId="15" xfId="0" applyFont="1" applyFill="1" applyBorder="1" applyAlignment="1">
      <alignment horizontal="center" vertical="center" wrapText="1"/>
    </xf>
    <xf numFmtId="0" fontId="44" fillId="12" borderId="16"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42" fillId="6" borderId="54" xfId="0" applyFont="1" applyFill="1" applyBorder="1" applyAlignment="1">
      <alignment horizontal="center" vertical="center" textRotation="90" wrapText="1"/>
    </xf>
    <xf numFmtId="0" fontId="42" fillId="6" borderId="55" xfId="0" applyFont="1" applyFill="1" applyBorder="1" applyAlignment="1">
      <alignment horizontal="center" vertical="center" textRotation="90" wrapText="1"/>
    </xf>
    <xf numFmtId="0" fontId="40" fillId="0" borderId="37" xfId="0" applyFont="1" applyBorder="1" applyAlignment="1">
      <alignment horizontal="center" vertical="center" textRotation="90" wrapText="1"/>
    </xf>
    <xf numFmtId="0" fontId="40" fillId="0" borderId="38" xfId="0" applyFont="1" applyBorder="1" applyAlignment="1">
      <alignment horizontal="center" vertical="center" textRotation="90" wrapText="1"/>
    </xf>
    <xf numFmtId="0" fontId="40" fillId="0" borderId="39" xfId="0" applyFont="1" applyBorder="1" applyAlignment="1">
      <alignment horizontal="center" vertical="center" textRotation="90" wrapText="1"/>
    </xf>
    <xf numFmtId="0" fontId="0" fillId="3" borderId="41" xfId="0" applyFill="1" applyBorder="1" applyAlignment="1">
      <alignment horizontal="center" vertical="center" wrapText="1" shrinkToFit="1"/>
    </xf>
    <xf numFmtId="0" fontId="0" fillId="3" borderId="23" xfId="0" applyFill="1" applyBorder="1" applyAlignment="1">
      <alignment horizontal="center" vertical="center" wrapText="1" shrinkToFit="1"/>
    </xf>
    <xf numFmtId="0" fontId="0" fillId="3" borderId="5" xfId="0" applyFill="1" applyBorder="1" applyAlignment="1">
      <alignment horizontal="center" vertical="center" wrapText="1" shrinkToFit="1"/>
    </xf>
    <xf numFmtId="0" fontId="0" fillId="3" borderId="42" xfId="0" applyFill="1" applyBorder="1" applyAlignment="1">
      <alignment horizontal="center" vertical="center" wrapText="1" shrinkToFit="1"/>
    </xf>
    <xf numFmtId="0" fontId="0" fillId="3" borderId="27" xfId="0" applyFill="1" applyBorder="1" applyAlignment="1">
      <alignment horizontal="center" vertical="center" wrapText="1" shrinkToFit="1"/>
    </xf>
    <xf numFmtId="0" fontId="0" fillId="3" borderId="7" xfId="0" applyFill="1" applyBorder="1" applyAlignment="1">
      <alignment horizontal="center" vertical="center" wrapText="1" shrinkToFit="1"/>
    </xf>
    <xf numFmtId="0" fontId="42" fillId="6" borderId="18" xfId="0" applyFont="1" applyFill="1" applyBorder="1" applyAlignment="1">
      <alignment horizontal="center" vertical="center" textRotation="90" wrapText="1"/>
    </xf>
    <xf numFmtId="0" fontId="42" fillId="6" borderId="19" xfId="0" applyFont="1" applyFill="1" applyBorder="1" applyAlignment="1">
      <alignment horizontal="center" vertical="center" textRotation="90" wrapText="1"/>
    </xf>
    <xf numFmtId="0" fontId="41" fillId="5" borderId="13" xfId="0" applyFont="1" applyFill="1" applyBorder="1" applyAlignment="1">
      <alignment horizontal="center" vertical="center" wrapText="1"/>
    </xf>
    <xf numFmtId="0" fontId="41" fillId="5" borderId="14" xfId="0" applyFont="1" applyFill="1" applyBorder="1" applyAlignment="1">
      <alignment horizontal="center" vertical="center" wrapText="1"/>
    </xf>
    <xf numFmtId="0" fontId="41" fillId="5" borderId="32" xfId="0" applyFont="1" applyFill="1" applyBorder="1" applyAlignment="1">
      <alignment horizontal="center" vertical="center" wrapText="1"/>
    </xf>
    <xf numFmtId="0" fontId="40" fillId="11" borderId="30" xfId="0" applyFont="1" applyFill="1" applyBorder="1" applyAlignment="1">
      <alignment horizontal="center" vertical="center" wrapText="1"/>
    </xf>
    <xf numFmtId="0" fontId="40" fillId="11" borderId="21" xfId="0" applyFont="1" applyFill="1" applyBorder="1" applyAlignment="1">
      <alignment horizontal="center" vertical="center" wrapText="1"/>
    </xf>
    <xf numFmtId="0" fontId="37" fillId="6" borderId="6" xfId="0" applyFont="1" applyFill="1" applyBorder="1" applyAlignment="1">
      <alignment horizontal="center" vertical="center" wrapText="1"/>
    </xf>
    <xf numFmtId="0" fontId="37" fillId="6" borderId="1" xfId="0" applyFont="1" applyFill="1" applyBorder="1" applyAlignment="1">
      <alignment horizontal="center" vertical="center" wrapText="1"/>
    </xf>
    <xf numFmtId="0" fontId="37" fillId="6" borderId="5" xfId="0" applyFont="1" applyFill="1" applyBorder="1" applyAlignment="1">
      <alignment horizontal="center" vertical="center" wrapText="1"/>
    </xf>
    <xf numFmtId="0" fontId="37" fillId="6" borderId="3" xfId="0" applyFont="1" applyFill="1" applyBorder="1" applyAlignment="1">
      <alignment horizontal="center" vertical="center" wrapText="1"/>
    </xf>
    <xf numFmtId="0" fontId="40" fillId="2" borderId="34" xfId="0" applyFont="1" applyFill="1" applyBorder="1" applyAlignment="1">
      <alignment horizontal="center" vertical="center" wrapText="1"/>
    </xf>
    <xf numFmtId="0" fontId="40" fillId="2" borderId="35" xfId="0" applyFont="1" applyFill="1" applyBorder="1" applyAlignment="1">
      <alignment horizontal="center" vertical="center" wrapText="1"/>
    </xf>
    <xf numFmtId="0" fontId="40" fillId="2" borderId="35" xfId="0" applyFont="1" applyFill="1" applyBorder="1" applyAlignment="1">
      <alignment horizontal="center" vertical="center" textRotation="90" wrapText="1"/>
    </xf>
    <xf numFmtId="0" fontId="40" fillId="2" borderId="34" xfId="0" applyFont="1" applyFill="1" applyBorder="1" applyAlignment="1">
      <alignment horizontal="center" vertical="center" textRotation="90" wrapText="1"/>
    </xf>
    <xf numFmtId="0" fontId="40" fillId="2" borderId="37" xfId="0" applyFont="1" applyFill="1" applyBorder="1" applyAlignment="1">
      <alignment horizontal="center" vertical="center" textRotation="90" wrapText="1"/>
    </xf>
    <xf numFmtId="0" fontId="40" fillId="2" borderId="38" xfId="0" applyFont="1" applyFill="1" applyBorder="1" applyAlignment="1">
      <alignment horizontal="center" vertical="center" textRotation="90" wrapText="1"/>
    </xf>
    <xf numFmtId="0" fontId="36" fillId="10" borderId="1" xfId="0" applyFont="1" applyFill="1" applyBorder="1" applyAlignment="1">
      <alignment horizontal="center" vertical="center" wrapText="1"/>
    </xf>
    <xf numFmtId="0" fontId="36" fillId="2" borderId="0" xfId="0" applyFont="1" applyFill="1" applyBorder="1" applyAlignment="1">
      <alignment horizontal="center" vertical="center" wrapText="1"/>
    </xf>
    <xf numFmtId="0" fontId="40" fillId="0" borderId="13" xfId="0" applyFont="1" applyBorder="1" applyAlignment="1">
      <alignment horizontal="center" vertical="center" textRotation="90" wrapText="1"/>
    </xf>
    <xf numFmtId="0" fontId="40" fillId="0" borderId="11" xfId="0" applyFont="1" applyBorder="1" applyAlignment="1">
      <alignment horizontal="center" vertical="center" textRotation="90" wrapText="1"/>
    </xf>
    <xf numFmtId="0" fontId="40" fillId="0" borderId="15" xfId="0" applyFont="1" applyBorder="1" applyAlignment="1">
      <alignment horizontal="center" vertical="center" textRotation="90" wrapText="1"/>
    </xf>
    <xf numFmtId="0" fontId="40" fillId="0" borderId="13" xfId="0" applyFont="1" applyBorder="1" applyAlignment="1">
      <alignment horizontal="center" vertical="center" wrapText="1"/>
    </xf>
    <xf numFmtId="0" fontId="40" fillId="0" borderId="26" xfId="0" applyFont="1" applyBorder="1" applyAlignment="1">
      <alignment horizontal="center" vertical="center" wrapText="1"/>
    </xf>
    <xf numFmtId="0" fontId="40" fillId="2" borderId="15" xfId="0" applyFont="1" applyFill="1" applyBorder="1" applyAlignment="1">
      <alignment horizontal="center" vertical="center" textRotation="90" wrapText="1"/>
    </xf>
    <xf numFmtId="0" fontId="16" fillId="6" borderId="28" xfId="0" applyFont="1" applyFill="1" applyBorder="1" applyAlignment="1">
      <alignment horizontal="center" vertical="center" wrapText="1"/>
    </xf>
    <xf numFmtId="0" fontId="40" fillId="0" borderId="34" xfId="0" applyFont="1" applyBorder="1" applyAlignment="1">
      <alignment horizontal="center" vertical="center" textRotation="90" wrapText="1"/>
    </xf>
    <xf numFmtId="0" fontId="40" fillId="0" borderId="35" xfId="0" applyFont="1" applyBorder="1" applyAlignment="1">
      <alignment horizontal="center" vertical="center" textRotation="90" wrapText="1"/>
    </xf>
    <xf numFmtId="0" fontId="40" fillId="0" borderId="36" xfId="0" applyFont="1" applyBorder="1" applyAlignment="1">
      <alignment horizontal="center" vertical="center" textRotation="90" wrapText="1"/>
    </xf>
    <xf numFmtId="0" fontId="18" fillId="0" borderId="1" xfId="0" applyFont="1" applyBorder="1" applyAlignment="1">
      <alignment horizontal="left" vertical="center" wrapText="1"/>
    </xf>
    <xf numFmtId="0" fontId="18" fillId="13" borderId="1" xfId="0" applyFont="1" applyFill="1" applyBorder="1" applyAlignment="1">
      <alignment horizontal="left" vertical="center" wrapText="1"/>
    </xf>
    <xf numFmtId="0" fontId="53" fillId="0" borderId="0" xfId="0" applyFont="1" applyAlignment="1">
      <alignment vertical="center"/>
    </xf>
    <xf numFmtId="0" fontId="18" fillId="0" borderId="3" xfId="0" applyFont="1" applyBorder="1" applyAlignment="1">
      <alignment horizontal="justify" vertical="center" wrapText="1"/>
    </xf>
    <xf numFmtId="0" fontId="18" fillId="0" borderId="4" xfId="0" applyFont="1" applyBorder="1" applyAlignment="1">
      <alignment horizontal="justify" vertical="center" wrapText="1"/>
    </xf>
    <xf numFmtId="0" fontId="18" fillId="0" borderId="8" xfId="0" applyFont="1" applyBorder="1" applyAlignment="1">
      <alignment horizontal="justify" vertical="center" wrapText="1"/>
    </xf>
    <xf numFmtId="0" fontId="53" fillId="0" borderId="1" xfId="0" applyFont="1" applyBorder="1" applyAlignment="1">
      <alignment horizontal="justify" vertical="center" wrapText="1"/>
    </xf>
    <xf numFmtId="0" fontId="53" fillId="0" borderId="1" xfId="0" applyFont="1" applyFill="1" applyBorder="1" applyAlignment="1">
      <alignment horizontal="justify" vertical="center" wrapText="1"/>
    </xf>
  </cellXfs>
  <cellStyles count="1911">
    <cellStyle name="Hipervínculo" xfId="341" builtinId="8" hidden="1"/>
    <cellStyle name="Hipervínculo" xfId="343" builtinId="8" hidden="1"/>
    <cellStyle name="Hipervínculo" xfId="345" builtinId="8" hidden="1"/>
    <cellStyle name="Hipervínculo" xfId="349" builtinId="8" hidden="1"/>
    <cellStyle name="Hipervínculo" xfId="351" builtinId="8" hidden="1"/>
    <cellStyle name="Hipervínculo" xfId="353" builtinId="8" hidden="1"/>
    <cellStyle name="Hipervínculo" xfId="357" builtinId="8" hidden="1"/>
    <cellStyle name="Hipervínculo" xfId="359" builtinId="8" hidden="1"/>
    <cellStyle name="Hipervínculo" xfId="361" builtinId="8" hidden="1"/>
    <cellStyle name="Hipervínculo" xfId="365" builtinId="8" hidden="1"/>
    <cellStyle name="Hipervínculo" xfId="367" builtinId="8" hidden="1"/>
    <cellStyle name="Hipervínculo" xfId="369" builtinId="8" hidden="1"/>
    <cellStyle name="Hipervínculo" xfId="373" builtinId="8" hidden="1"/>
    <cellStyle name="Hipervínculo" xfId="375" builtinId="8" hidden="1"/>
    <cellStyle name="Hipervínculo" xfId="377" builtinId="8" hidden="1"/>
    <cellStyle name="Hipervínculo" xfId="381" builtinId="8" hidden="1"/>
    <cellStyle name="Hipervínculo" xfId="383" builtinId="8" hidden="1"/>
    <cellStyle name="Hipervínculo" xfId="385" builtinId="8" hidden="1"/>
    <cellStyle name="Hipervínculo" xfId="389" builtinId="8" hidden="1"/>
    <cellStyle name="Hipervínculo" xfId="391" builtinId="8" hidden="1"/>
    <cellStyle name="Hipervínculo" xfId="393" builtinId="8" hidden="1"/>
    <cellStyle name="Hipervínculo" xfId="397" builtinId="8" hidden="1"/>
    <cellStyle name="Hipervínculo" xfId="399" builtinId="8" hidden="1"/>
    <cellStyle name="Hipervínculo" xfId="401" builtinId="8" hidden="1"/>
    <cellStyle name="Hipervínculo" xfId="405" builtinId="8" hidden="1"/>
    <cellStyle name="Hipervínculo" xfId="407" builtinId="8" hidden="1"/>
    <cellStyle name="Hipervínculo" xfId="409" builtinId="8" hidden="1"/>
    <cellStyle name="Hipervínculo" xfId="413" builtinId="8" hidden="1"/>
    <cellStyle name="Hipervínculo" xfId="415" builtinId="8" hidden="1"/>
    <cellStyle name="Hipervínculo" xfId="417" builtinId="8" hidden="1"/>
    <cellStyle name="Hipervínculo" xfId="421" builtinId="8" hidden="1"/>
    <cellStyle name="Hipervínculo" xfId="423" builtinId="8" hidden="1"/>
    <cellStyle name="Hipervínculo" xfId="425" builtinId="8" hidden="1"/>
    <cellStyle name="Hipervínculo" xfId="429" builtinId="8" hidden="1"/>
    <cellStyle name="Hipervínculo" xfId="431" builtinId="8" hidden="1"/>
    <cellStyle name="Hipervínculo" xfId="433" builtinId="8" hidden="1"/>
    <cellStyle name="Hipervínculo" xfId="437" builtinId="8" hidden="1"/>
    <cellStyle name="Hipervínculo" xfId="439" builtinId="8" hidden="1"/>
    <cellStyle name="Hipervínculo" xfId="441" builtinId="8" hidden="1"/>
    <cellStyle name="Hipervínculo" xfId="445" builtinId="8" hidden="1"/>
    <cellStyle name="Hipervínculo" xfId="447" builtinId="8" hidden="1"/>
    <cellStyle name="Hipervínculo" xfId="449" builtinId="8" hidden="1"/>
    <cellStyle name="Hipervínculo" xfId="453" builtinId="8" hidden="1"/>
    <cellStyle name="Hipervínculo" xfId="455" builtinId="8" hidden="1"/>
    <cellStyle name="Hipervínculo" xfId="457" builtinId="8" hidden="1"/>
    <cellStyle name="Hipervínculo" xfId="461" builtinId="8" hidden="1"/>
    <cellStyle name="Hipervínculo" xfId="463" builtinId="8" hidden="1"/>
    <cellStyle name="Hipervínculo" xfId="465" builtinId="8" hidden="1"/>
    <cellStyle name="Hipervínculo" xfId="469" builtinId="8" hidden="1"/>
    <cellStyle name="Hipervínculo" xfId="471" builtinId="8" hidden="1"/>
    <cellStyle name="Hipervínculo" xfId="473" builtinId="8" hidden="1"/>
    <cellStyle name="Hipervínculo" xfId="477" builtinId="8" hidden="1"/>
    <cellStyle name="Hipervínculo" xfId="479" builtinId="8" hidden="1"/>
    <cellStyle name="Hipervínculo" xfId="481" builtinId="8" hidden="1"/>
    <cellStyle name="Hipervínculo" xfId="485" builtinId="8" hidden="1"/>
    <cellStyle name="Hipervínculo" xfId="487" builtinId="8" hidden="1"/>
    <cellStyle name="Hipervínculo" xfId="489" builtinId="8" hidden="1"/>
    <cellStyle name="Hipervínculo" xfId="493" builtinId="8" hidden="1"/>
    <cellStyle name="Hipervínculo" xfId="495" builtinId="8" hidden="1"/>
    <cellStyle name="Hipervínculo" xfId="497" builtinId="8" hidden="1"/>
    <cellStyle name="Hipervínculo" xfId="501" builtinId="8" hidden="1"/>
    <cellStyle name="Hipervínculo" xfId="503" builtinId="8" hidden="1"/>
    <cellStyle name="Hipervínculo" xfId="505" builtinId="8" hidden="1"/>
    <cellStyle name="Hipervínculo" xfId="509" builtinId="8" hidden="1"/>
    <cellStyle name="Hipervínculo" xfId="511" builtinId="8" hidden="1"/>
    <cellStyle name="Hipervínculo" xfId="513" builtinId="8" hidden="1"/>
    <cellStyle name="Hipervínculo" xfId="517" builtinId="8" hidden="1"/>
    <cellStyle name="Hipervínculo" xfId="519" builtinId="8" hidden="1"/>
    <cellStyle name="Hipervínculo" xfId="521" builtinId="8" hidden="1"/>
    <cellStyle name="Hipervínculo" xfId="525" builtinId="8" hidden="1"/>
    <cellStyle name="Hipervínculo" xfId="527" builtinId="8" hidden="1"/>
    <cellStyle name="Hipervínculo" xfId="529" builtinId="8" hidden="1"/>
    <cellStyle name="Hipervínculo" xfId="533" builtinId="8" hidden="1"/>
    <cellStyle name="Hipervínculo" xfId="535" builtinId="8" hidden="1"/>
    <cellStyle name="Hipervínculo" xfId="537" builtinId="8" hidden="1"/>
    <cellStyle name="Hipervínculo" xfId="541" builtinId="8" hidden="1"/>
    <cellStyle name="Hipervínculo" xfId="543" builtinId="8" hidden="1"/>
    <cellStyle name="Hipervínculo" xfId="545" builtinId="8" hidden="1"/>
    <cellStyle name="Hipervínculo" xfId="549" builtinId="8" hidden="1"/>
    <cellStyle name="Hipervínculo" xfId="551" builtinId="8" hidden="1"/>
    <cellStyle name="Hipervínculo" xfId="553" builtinId="8" hidden="1"/>
    <cellStyle name="Hipervínculo" xfId="557" builtinId="8" hidden="1"/>
    <cellStyle name="Hipervínculo" xfId="559" builtinId="8" hidden="1"/>
    <cellStyle name="Hipervínculo" xfId="561" builtinId="8" hidden="1"/>
    <cellStyle name="Hipervínculo" xfId="565" builtinId="8" hidden="1"/>
    <cellStyle name="Hipervínculo" xfId="567" builtinId="8" hidden="1"/>
    <cellStyle name="Hipervínculo" xfId="569" builtinId="8" hidden="1"/>
    <cellStyle name="Hipervínculo" xfId="573" builtinId="8" hidden="1"/>
    <cellStyle name="Hipervínculo" xfId="575" builtinId="8" hidden="1"/>
    <cellStyle name="Hipervínculo" xfId="577" builtinId="8" hidden="1"/>
    <cellStyle name="Hipervínculo" xfId="581" builtinId="8" hidden="1"/>
    <cellStyle name="Hipervínculo" xfId="583" builtinId="8" hidden="1"/>
    <cellStyle name="Hipervínculo" xfId="585" builtinId="8" hidden="1"/>
    <cellStyle name="Hipervínculo" xfId="589" builtinId="8" hidden="1"/>
    <cellStyle name="Hipervínculo" xfId="591" builtinId="8" hidden="1"/>
    <cellStyle name="Hipervínculo" xfId="593" builtinId="8" hidden="1"/>
    <cellStyle name="Hipervínculo" xfId="597" builtinId="8" hidden="1"/>
    <cellStyle name="Hipervínculo" xfId="599" builtinId="8" hidden="1"/>
    <cellStyle name="Hipervínculo" xfId="601" builtinId="8" hidden="1"/>
    <cellStyle name="Hipervínculo" xfId="605" builtinId="8" hidden="1"/>
    <cellStyle name="Hipervínculo" xfId="607" builtinId="8" hidden="1"/>
    <cellStyle name="Hipervínculo" xfId="609" builtinId="8" hidden="1"/>
    <cellStyle name="Hipervínculo" xfId="613" builtinId="8" hidden="1"/>
    <cellStyle name="Hipervínculo" xfId="615" builtinId="8" hidden="1"/>
    <cellStyle name="Hipervínculo" xfId="617" builtinId="8" hidden="1"/>
    <cellStyle name="Hipervínculo" xfId="621" builtinId="8" hidden="1"/>
    <cellStyle name="Hipervínculo" xfId="623" builtinId="8" hidden="1"/>
    <cellStyle name="Hipervínculo" xfId="625" builtinId="8" hidden="1"/>
    <cellStyle name="Hipervínculo" xfId="629" builtinId="8" hidden="1"/>
    <cellStyle name="Hipervínculo" xfId="631" builtinId="8" hidden="1"/>
    <cellStyle name="Hipervínculo" xfId="633" builtinId="8" hidden="1"/>
    <cellStyle name="Hipervínculo" xfId="637" builtinId="8" hidden="1"/>
    <cellStyle name="Hipervínculo" xfId="639" builtinId="8" hidden="1"/>
    <cellStyle name="Hipervínculo" xfId="641" builtinId="8" hidden="1"/>
    <cellStyle name="Hipervínculo" xfId="645" builtinId="8" hidden="1"/>
    <cellStyle name="Hipervínculo" xfId="647" builtinId="8" hidden="1"/>
    <cellStyle name="Hipervínculo" xfId="649" builtinId="8" hidden="1"/>
    <cellStyle name="Hipervínculo" xfId="653" builtinId="8" hidden="1"/>
    <cellStyle name="Hipervínculo" xfId="655" builtinId="8" hidden="1"/>
    <cellStyle name="Hipervínculo" xfId="657" builtinId="8" hidden="1"/>
    <cellStyle name="Hipervínculo" xfId="661" builtinId="8" hidden="1"/>
    <cellStyle name="Hipervínculo" xfId="663" builtinId="8" hidden="1"/>
    <cellStyle name="Hipervínculo" xfId="665" builtinId="8" hidden="1"/>
    <cellStyle name="Hipervínculo" xfId="669" builtinId="8" hidden="1"/>
    <cellStyle name="Hipervínculo" xfId="671" builtinId="8" hidden="1"/>
    <cellStyle name="Hipervínculo" xfId="673" builtinId="8" hidden="1"/>
    <cellStyle name="Hipervínculo" xfId="677" builtinId="8" hidden="1"/>
    <cellStyle name="Hipervínculo" xfId="679" builtinId="8" hidden="1"/>
    <cellStyle name="Hipervínculo" xfId="681" builtinId="8" hidden="1"/>
    <cellStyle name="Hipervínculo" xfId="685" builtinId="8" hidden="1"/>
    <cellStyle name="Hipervínculo" xfId="687" builtinId="8" hidden="1"/>
    <cellStyle name="Hipervínculo" xfId="689" builtinId="8" hidden="1"/>
    <cellStyle name="Hipervínculo" xfId="693" builtinId="8" hidden="1"/>
    <cellStyle name="Hipervínculo" xfId="695" builtinId="8" hidden="1"/>
    <cellStyle name="Hipervínculo" xfId="697" builtinId="8" hidden="1"/>
    <cellStyle name="Hipervínculo" xfId="701" builtinId="8" hidden="1"/>
    <cellStyle name="Hipervínculo" xfId="703" builtinId="8" hidden="1"/>
    <cellStyle name="Hipervínculo" xfId="705" builtinId="8" hidden="1"/>
    <cellStyle name="Hipervínculo" xfId="709" builtinId="8" hidden="1"/>
    <cellStyle name="Hipervínculo" xfId="711" builtinId="8" hidden="1"/>
    <cellStyle name="Hipervínculo" xfId="713" builtinId="8" hidden="1"/>
    <cellStyle name="Hipervínculo" xfId="717" builtinId="8" hidden="1"/>
    <cellStyle name="Hipervínculo" xfId="719" builtinId="8" hidden="1"/>
    <cellStyle name="Hipervínculo" xfId="721" builtinId="8" hidden="1"/>
    <cellStyle name="Hipervínculo" xfId="725" builtinId="8" hidden="1"/>
    <cellStyle name="Hipervínculo" xfId="727" builtinId="8" hidden="1"/>
    <cellStyle name="Hipervínculo" xfId="729" builtinId="8" hidden="1"/>
    <cellStyle name="Hipervínculo" xfId="733" builtinId="8" hidden="1"/>
    <cellStyle name="Hipervínculo" xfId="735" builtinId="8" hidden="1"/>
    <cellStyle name="Hipervínculo" xfId="737" builtinId="8" hidden="1"/>
    <cellStyle name="Hipervínculo" xfId="741" builtinId="8" hidden="1"/>
    <cellStyle name="Hipervínculo" xfId="743" builtinId="8" hidden="1"/>
    <cellStyle name="Hipervínculo" xfId="745" builtinId="8" hidden="1"/>
    <cellStyle name="Hipervínculo" xfId="749" builtinId="8" hidden="1"/>
    <cellStyle name="Hipervínculo" xfId="751" builtinId="8" hidden="1"/>
    <cellStyle name="Hipervínculo" xfId="753" builtinId="8" hidden="1"/>
    <cellStyle name="Hipervínculo" xfId="757" builtinId="8" hidden="1"/>
    <cellStyle name="Hipervínculo" xfId="759" builtinId="8" hidden="1"/>
    <cellStyle name="Hipervínculo" xfId="761" builtinId="8" hidden="1"/>
    <cellStyle name="Hipervínculo" xfId="765" builtinId="8" hidden="1"/>
    <cellStyle name="Hipervínculo" xfId="767" builtinId="8" hidden="1"/>
    <cellStyle name="Hipervínculo" xfId="769" builtinId="8" hidden="1"/>
    <cellStyle name="Hipervínculo" xfId="773" builtinId="8" hidden="1"/>
    <cellStyle name="Hipervínculo" xfId="775" builtinId="8" hidden="1"/>
    <cellStyle name="Hipervínculo" xfId="777" builtinId="8" hidden="1"/>
    <cellStyle name="Hipervínculo" xfId="781" builtinId="8" hidden="1"/>
    <cellStyle name="Hipervínculo" xfId="783" builtinId="8" hidden="1"/>
    <cellStyle name="Hipervínculo" xfId="785" builtinId="8" hidden="1"/>
    <cellStyle name="Hipervínculo" xfId="789" builtinId="8" hidden="1"/>
    <cellStyle name="Hipervínculo" xfId="791" builtinId="8" hidden="1"/>
    <cellStyle name="Hipervínculo" xfId="793" builtinId="8" hidden="1"/>
    <cellStyle name="Hipervínculo" xfId="797" builtinId="8" hidden="1"/>
    <cellStyle name="Hipervínculo" xfId="799" builtinId="8" hidden="1"/>
    <cellStyle name="Hipervínculo" xfId="801" builtinId="8" hidden="1"/>
    <cellStyle name="Hipervínculo" xfId="805" builtinId="8" hidden="1"/>
    <cellStyle name="Hipervínculo" xfId="807" builtinId="8" hidden="1"/>
    <cellStyle name="Hipervínculo" xfId="809" builtinId="8" hidden="1"/>
    <cellStyle name="Hipervínculo" xfId="813" builtinId="8" hidden="1"/>
    <cellStyle name="Hipervínculo" xfId="815" builtinId="8" hidden="1"/>
    <cellStyle name="Hipervínculo" xfId="817" builtinId="8" hidden="1"/>
    <cellStyle name="Hipervínculo" xfId="821" builtinId="8" hidden="1"/>
    <cellStyle name="Hipervínculo" xfId="823" builtinId="8" hidden="1"/>
    <cellStyle name="Hipervínculo" xfId="825" builtinId="8" hidden="1"/>
    <cellStyle name="Hipervínculo" xfId="829" builtinId="8" hidden="1"/>
    <cellStyle name="Hipervínculo" xfId="831" builtinId="8" hidden="1"/>
    <cellStyle name="Hipervínculo" xfId="833" builtinId="8" hidden="1"/>
    <cellStyle name="Hipervínculo" xfId="837" builtinId="8" hidden="1"/>
    <cellStyle name="Hipervínculo" xfId="839" builtinId="8" hidden="1"/>
    <cellStyle name="Hipervínculo" xfId="841" builtinId="8" hidden="1"/>
    <cellStyle name="Hipervínculo" xfId="845" builtinId="8" hidden="1"/>
    <cellStyle name="Hipervínculo" xfId="847" builtinId="8" hidden="1"/>
    <cellStyle name="Hipervínculo" xfId="849" builtinId="8" hidden="1"/>
    <cellStyle name="Hipervínculo" xfId="853" builtinId="8" hidden="1"/>
    <cellStyle name="Hipervínculo" xfId="855" builtinId="8" hidden="1"/>
    <cellStyle name="Hipervínculo" xfId="857" builtinId="8" hidden="1"/>
    <cellStyle name="Hipervínculo" xfId="861" builtinId="8" hidden="1"/>
    <cellStyle name="Hipervínculo" xfId="863" builtinId="8" hidden="1"/>
    <cellStyle name="Hipervínculo" xfId="865" builtinId="8" hidden="1"/>
    <cellStyle name="Hipervínculo" xfId="869" builtinId="8" hidden="1"/>
    <cellStyle name="Hipervínculo" xfId="871" builtinId="8" hidden="1"/>
    <cellStyle name="Hipervínculo" xfId="873" builtinId="8" hidden="1"/>
    <cellStyle name="Hipervínculo" xfId="877" builtinId="8" hidden="1"/>
    <cellStyle name="Hipervínculo" xfId="879" builtinId="8" hidden="1"/>
    <cellStyle name="Hipervínculo" xfId="881" builtinId="8" hidden="1"/>
    <cellStyle name="Hipervínculo" xfId="885" builtinId="8" hidden="1"/>
    <cellStyle name="Hipervínculo" xfId="887" builtinId="8" hidden="1"/>
    <cellStyle name="Hipervínculo" xfId="889" builtinId="8" hidden="1"/>
    <cellStyle name="Hipervínculo" xfId="893" builtinId="8" hidden="1"/>
    <cellStyle name="Hipervínculo" xfId="895" builtinId="8" hidden="1"/>
    <cellStyle name="Hipervínculo" xfId="897" builtinId="8" hidden="1"/>
    <cellStyle name="Hipervínculo" xfId="901" builtinId="8" hidden="1"/>
    <cellStyle name="Hipervínculo" xfId="903" builtinId="8" hidden="1"/>
    <cellStyle name="Hipervínculo" xfId="905" builtinId="8" hidden="1"/>
    <cellStyle name="Hipervínculo" xfId="909" builtinId="8" hidden="1"/>
    <cellStyle name="Hipervínculo" xfId="907" builtinId="8" hidden="1"/>
    <cellStyle name="Hipervínculo" xfId="899" builtinId="8" hidden="1"/>
    <cellStyle name="Hipervínculo" xfId="891" builtinId="8" hidden="1"/>
    <cellStyle name="Hipervínculo" xfId="883" builtinId="8" hidden="1"/>
    <cellStyle name="Hipervínculo" xfId="875" builtinId="8" hidden="1"/>
    <cellStyle name="Hipervínculo" xfId="867" builtinId="8" hidden="1"/>
    <cellStyle name="Hipervínculo" xfId="859" builtinId="8" hidden="1"/>
    <cellStyle name="Hipervínculo" xfId="851" builtinId="8" hidden="1"/>
    <cellStyle name="Hipervínculo" xfId="843" builtinId="8" hidden="1"/>
    <cellStyle name="Hipervínculo" xfId="835" builtinId="8" hidden="1"/>
    <cellStyle name="Hipervínculo" xfId="827" builtinId="8" hidden="1"/>
    <cellStyle name="Hipervínculo" xfId="819" builtinId="8" hidden="1"/>
    <cellStyle name="Hipervínculo" xfId="811" builtinId="8" hidden="1"/>
    <cellStyle name="Hipervínculo" xfId="803" builtinId="8" hidden="1"/>
    <cellStyle name="Hipervínculo" xfId="795" builtinId="8" hidden="1"/>
    <cellStyle name="Hipervínculo" xfId="787" builtinId="8" hidden="1"/>
    <cellStyle name="Hipervínculo" xfId="779" builtinId="8" hidden="1"/>
    <cellStyle name="Hipervínculo" xfId="771" builtinId="8" hidden="1"/>
    <cellStyle name="Hipervínculo" xfId="763" builtinId="8" hidden="1"/>
    <cellStyle name="Hipervínculo" xfId="755" builtinId="8" hidden="1"/>
    <cellStyle name="Hipervínculo" xfId="747" builtinId="8" hidden="1"/>
    <cellStyle name="Hipervínculo" xfId="739" builtinId="8" hidden="1"/>
    <cellStyle name="Hipervínculo" xfId="731" builtinId="8" hidden="1"/>
    <cellStyle name="Hipervínculo" xfId="723" builtinId="8" hidden="1"/>
    <cellStyle name="Hipervínculo" xfId="715" builtinId="8" hidden="1"/>
    <cellStyle name="Hipervínculo" xfId="707" builtinId="8" hidden="1"/>
    <cellStyle name="Hipervínculo" xfId="699" builtinId="8" hidden="1"/>
    <cellStyle name="Hipervínculo" xfId="691" builtinId="8" hidden="1"/>
    <cellStyle name="Hipervínculo" xfId="683" builtinId="8" hidden="1"/>
    <cellStyle name="Hipervínculo" xfId="675" builtinId="8" hidden="1"/>
    <cellStyle name="Hipervínculo" xfId="667" builtinId="8" hidden="1"/>
    <cellStyle name="Hipervínculo" xfId="659" builtinId="8" hidden="1"/>
    <cellStyle name="Hipervínculo" xfId="651" builtinId="8" hidden="1"/>
    <cellStyle name="Hipervínculo" xfId="643" builtinId="8" hidden="1"/>
    <cellStyle name="Hipervínculo" xfId="635" builtinId="8" hidden="1"/>
    <cellStyle name="Hipervínculo" xfId="627" builtinId="8" hidden="1"/>
    <cellStyle name="Hipervínculo" xfId="619" builtinId="8" hidden="1"/>
    <cellStyle name="Hipervínculo" xfId="611" builtinId="8" hidden="1"/>
    <cellStyle name="Hipervínculo" xfId="603" builtinId="8" hidden="1"/>
    <cellStyle name="Hipervínculo" xfId="595" builtinId="8" hidden="1"/>
    <cellStyle name="Hipervínculo" xfId="587" builtinId="8" hidden="1"/>
    <cellStyle name="Hipervínculo" xfId="579" builtinId="8" hidden="1"/>
    <cellStyle name="Hipervínculo" xfId="571" builtinId="8" hidden="1"/>
    <cellStyle name="Hipervínculo" xfId="563" builtinId="8" hidden="1"/>
    <cellStyle name="Hipervínculo" xfId="555" builtinId="8" hidden="1"/>
    <cellStyle name="Hipervínculo" xfId="547" builtinId="8" hidden="1"/>
    <cellStyle name="Hipervínculo" xfId="539" builtinId="8" hidden="1"/>
    <cellStyle name="Hipervínculo" xfId="531" builtinId="8" hidden="1"/>
    <cellStyle name="Hipervínculo" xfId="523" builtinId="8" hidden="1"/>
    <cellStyle name="Hipervínculo" xfId="515" builtinId="8" hidden="1"/>
    <cellStyle name="Hipervínculo" xfId="507" builtinId="8" hidden="1"/>
    <cellStyle name="Hipervínculo" xfId="499" builtinId="8" hidden="1"/>
    <cellStyle name="Hipervínculo" xfId="491" builtinId="8" hidden="1"/>
    <cellStyle name="Hipervínculo" xfId="483" builtinId="8" hidden="1"/>
    <cellStyle name="Hipervínculo" xfId="475" builtinId="8" hidden="1"/>
    <cellStyle name="Hipervínculo" xfId="467" builtinId="8" hidden="1"/>
    <cellStyle name="Hipervínculo" xfId="459" builtinId="8" hidden="1"/>
    <cellStyle name="Hipervínculo" xfId="451" builtinId="8" hidden="1"/>
    <cellStyle name="Hipervínculo" xfId="443" builtinId="8" hidden="1"/>
    <cellStyle name="Hipervínculo" xfId="435" builtinId="8" hidden="1"/>
    <cellStyle name="Hipervínculo" xfId="427" builtinId="8" hidden="1"/>
    <cellStyle name="Hipervínculo" xfId="419" builtinId="8" hidden="1"/>
    <cellStyle name="Hipervínculo" xfId="411" builtinId="8" hidden="1"/>
    <cellStyle name="Hipervínculo" xfId="403" builtinId="8" hidden="1"/>
    <cellStyle name="Hipervínculo" xfId="395" builtinId="8" hidden="1"/>
    <cellStyle name="Hipervínculo" xfId="387" builtinId="8" hidden="1"/>
    <cellStyle name="Hipervínculo" xfId="379" builtinId="8" hidden="1"/>
    <cellStyle name="Hipervínculo" xfId="371" builtinId="8" hidden="1"/>
    <cellStyle name="Hipervínculo" xfId="363" builtinId="8" hidden="1"/>
    <cellStyle name="Hipervínculo" xfId="355" builtinId="8" hidden="1"/>
    <cellStyle name="Hipervínculo" xfId="347" builtinId="8" hidden="1"/>
    <cellStyle name="Hipervínculo" xfId="339" builtinId="8" hidden="1"/>
    <cellStyle name="Hipervínculo" xfId="154" builtinId="8" hidden="1"/>
    <cellStyle name="Hipervínculo" xfId="156" builtinId="8" hidden="1"/>
    <cellStyle name="Hipervínculo" xfId="158" builtinId="8" hidden="1"/>
    <cellStyle name="Hipervínculo" xfId="160"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3" builtinId="8" hidden="1"/>
    <cellStyle name="Hipervínculo" xfId="225" builtinId="8" hidden="1"/>
    <cellStyle name="Hipervínculo" xfId="229" builtinId="8" hidden="1"/>
    <cellStyle name="Hipervínculo" xfId="231" builtinId="8" hidden="1"/>
    <cellStyle name="Hipervínculo" xfId="233" builtinId="8" hidden="1"/>
    <cellStyle name="Hipervínculo" xfId="235" builtinId="8" hidden="1"/>
    <cellStyle name="Hipervínculo" xfId="237" builtinId="8" hidden="1"/>
    <cellStyle name="Hipervínculo" xfId="239" builtinId="8" hidden="1"/>
    <cellStyle name="Hipervínculo" xfId="241" builtinId="8" hidden="1"/>
    <cellStyle name="Hipervínculo" xfId="245" builtinId="8" hidden="1"/>
    <cellStyle name="Hipervínculo" xfId="247" builtinId="8" hidden="1"/>
    <cellStyle name="Hipervínculo" xfId="249" builtinId="8" hidden="1"/>
    <cellStyle name="Hipervínculo" xfId="251" builtinId="8" hidden="1"/>
    <cellStyle name="Hipervínculo" xfId="253" builtinId="8" hidden="1"/>
    <cellStyle name="Hipervínculo" xfId="255" builtinId="8" hidden="1"/>
    <cellStyle name="Hipervínculo" xfId="257" builtinId="8" hidden="1"/>
    <cellStyle name="Hipervínculo" xfId="261" builtinId="8" hidden="1"/>
    <cellStyle name="Hipervínculo" xfId="263" builtinId="8" hidden="1"/>
    <cellStyle name="Hipervínculo" xfId="265" builtinId="8" hidden="1"/>
    <cellStyle name="Hipervínculo" xfId="267" builtinId="8" hidden="1"/>
    <cellStyle name="Hipervínculo" xfId="269" builtinId="8" hidden="1"/>
    <cellStyle name="Hipervínculo" xfId="271" builtinId="8" hidden="1"/>
    <cellStyle name="Hipervínculo" xfId="273" builtinId="8" hidden="1"/>
    <cellStyle name="Hipervínculo" xfId="277" builtinId="8" hidden="1"/>
    <cellStyle name="Hipervínculo" xfId="279" builtinId="8" hidden="1"/>
    <cellStyle name="Hipervínculo" xfId="281" builtinId="8" hidden="1"/>
    <cellStyle name="Hipervínculo" xfId="283" builtinId="8" hidden="1"/>
    <cellStyle name="Hipervínculo" xfId="285" builtinId="8" hidden="1"/>
    <cellStyle name="Hipervínculo" xfId="287" builtinId="8" hidden="1"/>
    <cellStyle name="Hipervínculo" xfId="289" builtinId="8" hidden="1"/>
    <cellStyle name="Hipervínculo" xfId="293" builtinId="8" hidden="1"/>
    <cellStyle name="Hipervínculo" xfId="295" builtinId="8" hidden="1"/>
    <cellStyle name="Hipervínculo" xfId="297" builtinId="8" hidden="1"/>
    <cellStyle name="Hipervínculo" xfId="299" builtinId="8" hidden="1"/>
    <cellStyle name="Hipervínculo" xfId="301" builtinId="8" hidden="1"/>
    <cellStyle name="Hipervínculo" xfId="303" builtinId="8" hidden="1"/>
    <cellStyle name="Hipervínculo" xfId="305" builtinId="8" hidden="1"/>
    <cellStyle name="Hipervínculo" xfId="309" builtinId="8" hidden="1"/>
    <cellStyle name="Hipervínculo" xfId="311" builtinId="8" hidden="1"/>
    <cellStyle name="Hipervínculo" xfId="313" builtinId="8" hidden="1"/>
    <cellStyle name="Hipervínculo" xfId="315" builtinId="8" hidden="1"/>
    <cellStyle name="Hipervínculo" xfId="317" builtinId="8" hidden="1"/>
    <cellStyle name="Hipervínculo" xfId="319" builtinId="8" hidden="1"/>
    <cellStyle name="Hipervínculo" xfId="321" builtinId="8" hidden="1"/>
    <cellStyle name="Hipervínculo" xfId="325" builtinId="8" hidden="1"/>
    <cellStyle name="Hipervínculo" xfId="327" builtinId="8" hidden="1"/>
    <cellStyle name="Hipervínculo" xfId="329" builtinId="8" hidden="1"/>
    <cellStyle name="Hipervínculo" xfId="331" builtinId="8" hidden="1"/>
    <cellStyle name="Hipervínculo" xfId="333" builtinId="8" hidden="1"/>
    <cellStyle name="Hipervínculo" xfId="335" builtinId="8" hidden="1"/>
    <cellStyle name="Hipervínculo" xfId="337" builtinId="8" hidden="1"/>
    <cellStyle name="Hipervínculo" xfId="323" builtinId="8" hidden="1"/>
    <cellStyle name="Hipervínculo" xfId="307" builtinId="8" hidden="1"/>
    <cellStyle name="Hipervínculo" xfId="291" builtinId="8" hidden="1"/>
    <cellStyle name="Hipervínculo" xfId="275" builtinId="8" hidden="1"/>
    <cellStyle name="Hipervínculo" xfId="259" builtinId="8" hidden="1"/>
    <cellStyle name="Hipervínculo" xfId="243" builtinId="8" hidden="1"/>
    <cellStyle name="Hipervínculo" xfId="227" builtinId="8" hidden="1"/>
    <cellStyle name="Hipervínculo" xfId="210" builtinId="8" hidden="1"/>
    <cellStyle name="Hipervínculo" xfId="194" builtinId="8" hidden="1"/>
    <cellStyle name="Hipervínculo" xfId="178" builtinId="8" hidden="1"/>
    <cellStyle name="Hipervínculo" xfId="162"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30" builtinId="8" hidden="1"/>
    <cellStyle name="Hipervínculo" xfId="98"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7" builtinId="8" hidden="1"/>
    <cellStyle name="Hipervínculo" xfId="69" builtinId="8" hidden="1"/>
    <cellStyle name="Hipervínculo" xfId="71" builtinId="8" hidden="1"/>
    <cellStyle name="Hipervínculo" xfId="73" builtinId="8" hidden="1"/>
    <cellStyle name="Hipervínculo" xfId="76" builtinId="8" hidden="1"/>
    <cellStyle name="Hipervínculo" xfId="78" builtinId="8" hidden="1"/>
    <cellStyle name="Hipervínculo" xfId="65"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21" builtinId="8" hidden="1"/>
    <cellStyle name="Hipervínculo" xfId="23" builtinId="8" hidden="1"/>
    <cellStyle name="Hipervínculo" xfId="25" builtinId="8" hidden="1"/>
    <cellStyle name="Hipervínculo" xfId="27" builtinId="8" hidden="1"/>
    <cellStyle name="Hipervínculo" xfId="12" builtinId="8" hidden="1"/>
    <cellStyle name="Hipervínculo" xfId="14" builtinId="8" hidden="1"/>
    <cellStyle name="Hipervínculo" xfId="10" builtinId="8" hidden="1"/>
    <cellStyle name="Hipervínculo" xfId="911" builtinId="8" hidden="1"/>
    <cellStyle name="Hipervínculo" xfId="913" builtinId="8" hidden="1"/>
    <cellStyle name="Hipervínculo" xfId="915" builtinId="8" hidden="1"/>
    <cellStyle name="Hipervínculo" xfId="917" builtinId="8" hidden="1"/>
    <cellStyle name="Hipervínculo" xfId="919" builtinId="8" hidden="1"/>
    <cellStyle name="Hipervínculo" xfId="921" builtinId="8" hidden="1"/>
    <cellStyle name="Hipervínculo" xfId="923" builtinId="8" hidden="1"/>
    <cellStyle name="Hipervínculo" xfId="925" builtinId="8" hidden="1"/>
    <cellStyle name="Hipervínculo" xfId="927" builtinId="8" hidden="1"/>
    <cellStyle name="Hipervínculo" xfId="929" builtinId="8" hidden="1"/>
    <cellStyle name="Hipervínculo" xfId="931" builtinId="8" hidden="1"/>
    <cellStyle name="Hipervínculo" xfId="933" builtinId="8" hidden="1"/>
    <cellStyle name="Hipervínculo" xfId="935" builtinId="8" hidden="1"/>
    <cellStyle name="Hipervínculo" xfId="937" builtinId="8" hidden="1"/>
    <cellStyle name="Hipervínculo" xfId="939" builtinId="8" hidden="1"/>
    <cellStyle name="Hipervínculo" xfId="941" builtinId="8" hidden="1"/>
    <cellStyle name="Hipervínculo" xfId="943" builtinId="8" hidden="1"/>
    <cellStyle name="Hipervínculo" xfId="945" builtinId="8" hidden="1"/>
    <cellStyle name="Hipervínculo" xfId="947" builtinId="8" hidden="1"/>
    <cellStyle name="Hipervínculo" xfId="949" builtinId="8" hidden="1"/>
    <cellStyle name="Hipervínculo" xfId="951" builtinId="8" hidden="1"/>
    <cellStyle name="Hipervínculo" xfId="953" builtinId="8" hidden="1"/>
    <cellStyle name="Hipervínculo" xfId="955" builtinId="8" hidden="1"/>
    <cellStyle name="Hipervínculo" xfId="957" builtinId="8" hidden="1"/>
    <cellStyle name="Hipervínculo" xfId="959" builtinId="8" hidden="1"/>
    <cellStyle name="Hipervínculo" xfId="961" builtinId="8" hidden="1"/>
    <cellStyle name="Hipervínculo" xfId="963" builtinId="8" hidden="1"/>
    <cellStyle name="Hipervínculo" xfId="965" builtinId="8" hidden="1"/>
    <cellStyle name="Hipervínculo" xfId="967" builtinId="8" hidden="1"/>
    <cellStyle name="Hipervínculo" xfId="969" builtinId="8" hidden="1"/>
    <cellStyle name="Hipervínculo" xfId="971" builtinId="8" hidden="1"/>
    <cellStyle name="Hipervínculo" xfId="973" builtinId="8" hidden="1"/>
    <cellStyle name="Hipervínculo" xfId="975" builtinId="8" hidden="1"/>
    <cellStyle name="Hipervínculo" xfId="977" builtinId="8" hidden="1"/>
    <cellStyle name="Hipervínculo" xfId="979" builtinId="8" hidden="1"/>
    <cellStyle name="Hipervínculo" xfId="981" builtinId="8" hidden="1"/>
    <cellStyle name="Hipervínculo" xfId="983" builtinId="8" hidden="1"/>
    <cellStyle name="Hipervínculo" xfId="985" builtinId="8" hidden="1"/>
    <cellStyle name="Hipervínculo" xfId="987" builtinId="8" hidden="1"/>
    <cellStyle name="Hipervínculo" xfId="989" builtinId="8" hidden="1"/>
    <cellStyle name="Hipervínculo" xfId="991" builtinId="8" hidden="1"/>
    <cellStyle name="Hipervínculo" xfId="993" builtinId="8" hidden="1"/>
    <cellStyle name="Hipervínculo" xfId="995" builtinId="8" hidden="1"/>
    <cellStyle name="Hipervínculo" xfId="997" builtinId="8" hidden="1"/>
    <cellStyle name="Hipervínculo" xfId="999" builtinId="8" hidden="1"/>
    <cellStyle name="Hipervínculo" xfId="1001" builtinId="8" hidden="1"/>
    <cellStyle name="Hipervínculo" xfId="1003" builtinId="8" hidden="1"/>
    <cellStyle name="Hipervínculo" xfId="1005" builtinId="8" hidden="1"/>
    <cellStyle name="Hipervínculo" xfId="1007" builtinId="8" hidden="1"/>
    <cellStyle name="Hipervínculo" xfId="1009" builtinId="8" hidden="1"/>
    <cellStyle name="Hipervínculo" xfId="1011" builtinId="8" hidden="1"/>
    <cellStyle name="Hipervínculo" xfId="1013" builtinId="8" hidden="1"/>
    <cellStyle name="Hipervínculo" xfId="1015" builtinId="8" hidden="1"/>
    <cellStyle name="Hipervínculo" xfId="1017" builtinId="8" hidden="1"/>
    <cellStyle name="Hipervínculo" xfId="1019" builtinId="8" hidden="1"/>
    <cellStyle name="Hipervínculo" xfId="1021" builtinId="8" hidden="1"/>
    <cellStyle name="Hipervínculo" xfId="1023" builtinId="8" hidden="1"/>
    <cellStyle name="Hipervínculo" xfId="1025" builtinId="8" hidden="1"/>
    <cellStyle name="Hipervínculo" xfId="1027" builtinId="8" hidden="1"/>
    <cellStyle name="Hipervínculo" xfId="1029" builtinId="8" hidden="1"/>
    <cellStyle name="Hipervínculo" xfId="1031" builtinId="8" hidden="1"/>
    <cellStyle name="Hipervínculo" xfId="1033" builtinId="8" hidden="1"/>
    <cellStyle name="Hipervínculo" xfId="1035" builtinId="8" hidden="1"/>
    <cellStyle name="Hipervínculo" xfId="1037" builtinId="8" hidden="1"/>
    <cellStyle name="Hipervínculo" xfId="1039" builtinId="8" hidden="1"/>
    <cellStyle name="Hipervínculo" xfId="1041" builtinId="8" hidden="1"/>
    <cellStyle name="Hipervínculo" xfId="1043" builtinId="8" hidden="1"/>
    <cellStyle name="Hipervínculo" xfId="1045" builtinId="8" hidden="1"/>
    <cellStyle name="Hipervínculo" xfId="1047" builtinId="8" hidden="1"/>
    <cellStyle name="Hipervínculo" xfId="1049" builtinId="8" hidden="1"/>
    <cellStyle name="Hipervínculo" xfId="1051" builtinId="8" hidden="1"/>
    <cellStyle name="Hipervínculo" xfId="1053" builtinId="8" hidden="1"/>
    <cellStyle name="Hipervínculo" xfId="1055" builtinId="8" hidden="1"/>
    <cellStyle name="Hipervínculo" xfId="1057" builtinId="8" hidden="1"/>
    <cellStyle name="Hipervínculo" xfId="1059" builtinId="8" hidden="1"/>
    <cellStyle name="Hipervínculo" xfId="1061" builtinId="8" hidden="1"/>
    <cellStyle name="Hipervínculo" xfId="1063" builtinId="8" hidden="1"/>
    <cellStyle name="Hipervínculo" xfId="1065" builtinId="8" hidden="1"/>
    <cellStyle name="Hipervínculo" xfId="1067" builtinId="8" hidden="1"/>
    <cellStyle name="Hipervínculo" xfId="1069" builtinId="8" hidden="1"/>
    <cellStyle name="Hipervínculo" xfId="1071" builtinId="8" hidden="1"/>
    <cellStyle name="Hipervínculo" xfId="1073" builtinId="8" hidden="1"/>
    <cellStyle name="Hipervínculo" xfId="1075" builtinId="8" hidden="1"/>
    <cellStyle name="Hipervínculo" xfId="1077" builtinId="8" hidden="1"/>
    <cellStyle name="Hipervínculo" xfId="1079" builtinId="8" hidden="1"/>
    <cellStyle name="Hipervínculo" xfId="1081" builtinId="8" hidden="1"/>
    <cellStyle name="Hipervínculo" xfId="1083" builtinId="8" hidden="1"/>
    <cellStyle name="Hipervínculo" xfId="1085" builtinId="8" hidden="1"/>
    <cellStyle name="Hipervínculo" xfId="1087" builtinId="8" hidden="1"/>
    <cellStyle name="Hipervínculo" xfId="1089" builtinId="8" hidden="1"/>
    <cellStyle name="Hipervínculo" xfId="1091" builtinId="8" hidden="1"/>
    <cellStyle name="Hipervínculo" xfId="1093" builtinId="8" hidden="1"/>
    <cellStyle name="Hipervínculo" xfId="1095" builtinId="8" hidden="1"/>
    <cellStyle name="Hipervínculo" xfId="1097" builtinId="8" hidden="1"/>
    <cellStyle name="Hipervínculo" xfId="1099" builtinId="8" hidden="1"/>
    <cellStyle name="Hipervínculo" xfId="1101" builtinId="8" hidden="1"/>
    <cellStyle name="Hipervínculo" xfId="1103" builtinId="8" hidden="1"/>
    <cellStyle name="Hipervínculo" xfId="1105" builtinId="8" hidden="1"/>
    <cellStyle name="Hipervínculo" xfId="1107" builtinId="8" hidden="1"/>
    <cellStyle name="Hipervínculo" xfId="1109" builtinId="8" hidden="1"/>
    <cellStyle name="Hipervínculo" xfId="1111" builtinId="8" hidden="1"/>
    <cellStyle name="Hipervínculo" xfId="1113" builtinId="8" hidden="1"/>
    <cellStyle name="Hipervínculo" xfId="1115" builtinId="8" hidden="1"/>
    <cellStyle name="Hipervínculo" xfId="1117" builtinId="8" hidden="1"/>
    <cellStyle name="Hipervínculo" xfId="1119" builtinId="8" hidden="1"/>
    <cellStyle name="Hipervínculo" xfId="1121" builtinId="8" hidden="1"/>
    <cellStyle name="Hipervínculo" xfId="1123" builtinId="8" hidden="1"/>
    <cellStyle name="Hipervínculo" xfId="1125" builtinId="8" hidden="1"/>
    <cellStyle name="Hipervínculo" xfId="1127" builtinId="8" hidden="1"/>
    <cellStyle name="Hipervínculo" xfId="1129" builtinId="8" hidden="1"/>
    <cellStyle name="Hipervínculo" xfId="1131" builtinId="8" hidden="1"/>
    <cellStyle name="Hipervínculo" xfId="1133" builtinId="8" hidden="1"/>
    <cellStyle name="Hipervínculo" xfId="1135" builtinId="8" hidden="1"/>
    <cellStyle name="Hipervínculo" xfId="1137" builtinId="8" hidden="1"/>
    <cellStyle name="Hipervínculo" xfId="1139" builtinId="8" hidden="1"/>
    <cellStyle name="Hipervínculo" xfId="1141" builtinId="8" hidden="1"/>
    <cellStyle name="Hipervínculo" xfId="1143" builtinId="8" hidden="1"/>
    <cellStyle name="Hipervínculo" xfId="1145" builtinId="8" hidden="1"/>
    <cellStyle name="Hipervínculo" xfId="1147" builtinId="8" hidden="1"/>
    <cellStyle name="Hipervínculo" xfId="1149" builtinId="8" hidden="1"/>
    <cellStyle name="Hipervínculo" xfId="1151" builtinId="8" hidden="1"/>
    <cellStyle name="Hipervínculo" xfId="1153" builtinId="8" hidden="1"/>
    <cellStyle name="Hipervínculo" xfId="1155" builtinId="8" hidden="1"/>
    <cellStyle name="Hipervínculo" xfId="1157" builtinId="8" hidden="1"/>
    <cellStyle name="Hipervínculo" xfId="1159" builtinId="8" hidden="1"/>
    <cellStyle name="Hipervínculo" xfId="1161" builtinId="8" hidden="1"/>
    <cellStyle name="Hipervínculo" xfId="1163" builtinId="8" hidden="1"/>
    <cellStyle name="Hipervínculo" xfId="1165" builtinId="8" hidden="1"/>
    <cellStyle name="Hipervínculo" xfId="1167" builtinId="8" hidden="1"/>
    <cellStyle name="Hipervínculo" xfId="1169" builtinId="8" hidden="1"/>
    <cellStyle name="Hipervínculo" xfId="1171" builtinId="8" hidden="1"/>
    <cellStyle name="Hipervínculo" xfId="1173" builtinId="8" hidden="1"/>
    <cellStyle name="Hipervínculo" xfId="1175" builtinId="8" hidden="1"/>
    <cellStyle name="Hipervínculo" xfId="1177" builtinId="8" hidden="1"/>
    <cellStyle name="Hipervínculo" xfId="1179" builtinId="8" hidden="1"/>
    <cellStyle name="Hipervínculo" xfId="1181" builtinId="8" hidden="1"/>
    <cellStyle name="Hipervínculo" xfId="1183" builtinId="8" hidden="1"/>
    <cellStyle name="Hipervínculo" xfId="1185" builtinId="8" hidden="1"/>
    <cellStyle name="Hipervínculo" xfId="1187" builtinId="8" hidden="1"/>
    <cellStyle name="Hipervínculo" xfId="1189" builtinId="8" hidden="1"/>
    <cellStyle name="Hipervínculo" xfId="1191" builtinId="8" hidden="1"/>
    <cellStyle name="Hipervínculo" xfId="1193" builtinId="8" hidden="1"/>
    <cellStyle name="Hipervínculo" xfId="1195" builtinId="8" hidden="1"/>
    <cellStyle name="Hipervínculo" xfId="1197" builtinId="8" hidden="1"/>
    <cellStyle name="Hipervínculo" xfId="1199" builtinId="8" hidden="1"/>
    <cellStyle name="Hipervínculo" xfId="1201" builtinId="8" hidden="1"/>
    <cellStyle name="Hipervínculo" xfId="1203" builtinId="8" hidden="1"/>
    <cellStyle name="Hipervínculo" xfId="1205" builtinId="8" hidden="1"/>
    <cellStyle name="Hipervínculo" xfId="1207" builtinId="8" hidden="1"/>
    <cellStyle name="Hipervínculo" xfId="1209" builtinId="8" hidden="1"/>
    <cellStyle name="Hipervínculo" xfId="1211" builtinId="8" hidden="1"/>
    <cellStyle name="Hipervínculo" xfId="1213" builtinId="8" hidden="1"/>
    <cellStyle name="Hipervínculo" xfId="1215" builtinId="8" hidden="1"/>
    <cellStyle name="Hipervínculo" xfId="1217" builtinId="8" hidden="1"/>
    <cellStyle name="Hipervínculo" xfId="1219" builtinId="8" hidden="1"/>
    <cellStyle name="Hipervínculo" xfId="1221" builtinId="8" hidden="1"/>
    <cellStyle name="Hipervínculo" xfId="1223" builtinId="8" hidden="1"/>
    <cellStyle name="Hipervínculo" xfId="1225" builtinId="8" hidden="1"/>
    <cellStyle name="Hipervínculo" xfId="1227" builtinId="8" hidden="1"/>
    <cellStyle name="Hipervínculo" xfId="1229" builtinId="8" hidden="1"/>
    <cellStyle name="Hipervínculo" xfId="1231" builtinId="8" hidden="1"/>
    <cellStyle name="Hipervínculo" xfId="1233" builtinId="8" hidden="1"/>
    <cellStyle name="Hipervínculo" xfId="1235" builtinId="8" hidden="1"/>
    <cellStyle name="Hipervínculo" xfId="1237" builtinId="8" hidden="1"/>
    <cellStyle name="Hipervínculo" xfId="1239" builtinId="8" hidden="1"/>
    <cellStyle name="Hipervínculo" xfId="1241" builtinId="8" hidden="1"/>
    <cellStyle name="Hipervínculo" xfId="1243" builtinId="8" hidden="1"/>
    <cellStyle name="Hipervínculo" xfId="1245" builtinId="8" hidden="1"/>
    <cellStyle name="Hipervínculo" xfId="1247" builtinId="8" hidden="1"/>
    <cellStyle name="Hipervínculo" xfId="1249" builtinId="8" hidden="1"/>
    <cellStyle name="Hipervínculo" xfId="1251" builtinId="8" hidden="1"/>
    <cellStyle name="Hipervínculo" xfId="1253" builtinId="8" hidden="1"/>
    <cellStyle name="Hipervínculo" xfId="1255" builtinId="8" hidden="1"/>
    <cellStyle name="Hipervínculo" xfId="1257" builtinId="8" hidden="1"/>
    <cellStyle name="Hipervínculo" xfId="1259" builtinId="8" hidden="1"/>
    <cellStyle name="Hipervínculo" xfId="1261" builtinId="8" hidden="1"/>
    <cellStyle name="Hipervínculo" xfId="1263" builtinId="8" hidden="1"/>
    <cellStyle name="Hipervínculo" xfId="1265" builtinId="8" hidden="1"/>
    <cellStyle name="Hipervínculo" xfId="1267" builtinId="8" hidden="1"/>
    <cellStyle name="Hipervínculo" xfId="1269" builtinId="8" hidden="1"/>
    <cellStyle name="Hipervínculo" xfId="1271" builtinId="8" hidden="1"/>
    <cellStyle name="Hipervínculo" xfId="1273" builtinId="8" hidden="1"/>
    <cellStyle name="Hipervínculo" xfId="1275" builtinId="8" hidden="1"/>
    <cellStyle name="Hipervínculo" xfId="1277" builtinId="8" hidden="1"/>
    <cellStyle name="Hipervínculo" xfId="1279" builtinId="8" hidden="1"/>
    <cellStyle name="Hipervínculo" xfId="1281" builtinId="8" hidden="1"/>
    <cellStyle name="Hipervínculo" xfId="1283" builtinId="8" hidden="1"/>
    <cellStyle name="Hipervínculo" xfId="1285" builtinId="8" hidden="1"/>
    <cellStyle name="Hipervínculo" xfId="1287" builtinId="8" hidden="1"/>
    <cellStyle name="Hipervínculo" xfId="1289" builtinId="8" hidden="1"/>
    <cellStyle name="Hipervínculo" xfId="1291" builtinId="8" hidden="1"/>
    <cellStyle name="Hipervínculo" xfId="1293" builtinId="8" hidden="1"/>
    <cellStyle name="Hipervínculo" xfId="1295" builtinId="8" hidden="1"/>
    <cellStyle name="Hipervínculo" xfId="1297" builtinId="8" hidden="1"/>
    <cellStyle name="Hipervínculo" xfId="1299" builtinId="8" hidden="1"/>
    <cellStyle name="Hipervínculo" xfId="1301" builtinId="8" hidden="1"/>
    <cellStyle name="Hipervínculo" xfId="1303" builtinId="8" hidden="1"/>
    <cellStyle name="Hipervínculo" xfId="1305" builtinId="8" hidden="1"/>
    <cellStyle name="Hipervínculo" xfId="1307" builtinId="8" hidden="1"/>
    <cellStyle name="Hipervínculo" xfId="1309" builtinId="8" hidden="1"/>
    <cellStyle name="Hipervínculo" xfId="1311" builtinId="8" hidden="1"/>
    <cellStyle name="Hipervínculo" xfId="1313" builtinId="8" hidden="1"/>
    <cellStyle name="Hipervínculo" xfId="1315" builtinId="8" hidden="1"/>
    <cellStyle name="Hipervínculo" xfId="1317" builtinId="8" hidden="1"/>
    <cellStyle name="Hipervínculo" xfId="1319" builtinId="8" hidden="1"/>
    <cellStyle name="Hipervínculo" xfId="1321" builtinId="8" hidden="1"/>
    <cellStyle name="Hipervínculo" xfId="1323" builtinId="8" hidden="1"/>
    <cellStyle name="Hipervínculo" xfId="1325" builtinId="8" hidden="1"/>
    <cellStyle name="Hipervínculo" xfId="1327" builtinId="8" hidden="1"/>
    <cellStyle name="Hipervínculo" xfId="1329" builtinId="8" hidden="1"/>
    <cellStyle name="Hipervínculo" xfId="1331" builtinId="8" hidden="1"/>
    <cellStyle name="Hipervínculo" xfId="1333" builtinId="8" hidden="1"/>
    <cellStyle name="Hipervínculo" xfId="1335" builtinId="8" hidden="1"/>
    <cellStyle name="Hipervínculo" xfId="1337" builtinId="8" hidden="1"/>
    <cellStyle name="Hipervínculo" xfId="1339" builtinId="8" hidden="1"/>
    <cellStyle name="Hipervínculo" xfId="1341" builtinId="8" hidden="1"/>
    <cellStyle name="Hipervínculo" xfId="1343" builtinId="8" hidden="1"/>
    <cellStyle name="Hipervínculo" xfId="1345" builtinId="8" hidden="1"/>
    <cellStyle name="Hipervínculo" xfId="1347" builtinId="8" hidden="1"/>
    <cellStyle name="Hipervínculo" xfId="1349" builtinId="8" hidden="1"/>
    <cellStyle name="Hipervínculo" xfId="1351" builtinId="8" hidden="1"/>
    <cellStyle name="Hipervínculo" xfId="1353" builtinId="8" hidden="1"/>
    <cellStyle name="Hipervínculo" xfId="1355" builtinId="8" hidden="1"/>
    <cellStyle name="Hipervínculo" xfId="1357" builtinId="8" hidden="1"/>
    <cellStyle name="Hipervínculo" xfId="1359" builtinId="8" hidden="1"/>
    <cellStyle name="Hipervínculo" xfId="1361" builtinId="8" hidden="1"/>
    <cellStyle name="Hipervínculo" xfId="1363" builtinId="8" hidden="1"/>
    <cellStyle name="Hipervínculo" xfId="1365" builtinId="8" hidden="1"/>
    <cellStyle name="Hipervínculo" xfId="1367" builtinId="8" hidden="1"/>
    <cellStyle name="Hipervínculo" xfId="1369" builtinId="8" hidden="1"/>
    <cellStyle name="Hipervínculo" xfId="1371" builtinId="8" hidden="1"/>
    <cellStyle name="Hipervínculo" xfId="1373" builtinId="8" hidden="1"/>
    <cellStyle name="Hipervínculo" xfId="1375" builtinId="8" hidden="1"/>
    <cellStyle name="Hipervínculo" xfId="1377" builtinId="8" hidden="1"/>
    <cellStyle name="Hipervínculo" xfId="1379" builtinId="8" hidden="1"/>
    <cellStyle name="Hipervínculo" xfId="1381" builtinId="8" hidden="1"/>
    <cellStyle name="Hipervínculo" xfId="1383" builtinId="8" hidden="1"/>
    <cellStyle name="Hipervínculo" xfId="1385" builtinId="8" hidden="1"/>
    <cellStyle name="Hipervínculo" xfId="1387" builtinId="8" hidden="1"/>
    <cellStyle name="Hipervínculo" xfId="1389" builtinId="8" hidden="1"/>
    <cellStyle name="Hipervínculo" xfId="1391" builtinId="8" hidden="1"/>
    <cellStyle name="Hipervínculo" xfId="1393" builtinId="8" hidden="1"/>
    <cellStyle name="Hipervínculo" xfId="1395" builtinId="8" hidden="1"/>
    <cellStyle name="Hipervínculo" xfId="1397" builtinId="8" hidden="1"/>
    <cellStyle name="Hipervínculo" xfId="1399" builtinId="8" hidden="1"/>
    <cellStyle name="Hipervínculo" xfId="1401" builtinId="8" hidden="1"/>
    <cellStyle name="Hipervínculo" xfId="1403" builtinId="8" hidden="1"/>
    <cellStyle name="Hipervínculo" xfId="1405" builtinId="8" hidden="1"/>
    <cellStyle name="Hipervínculo" xfId="1407" builtinId="8" hidden="1"/>
    <cellStyle name="Hipervínculo" xfId="1409" builtinId="8" hidden="1"/>
    <cellStyle name="Hipervínculo" xfId="1411" builtinId="8" hidden="1"/>
    <cellStyle name="Hipervínculo" xfId="1413" builtinId="8" hidden="1"/>
    <cellStyle name="Hipervínculo" xfId="1415" builtinId="8" hidden="1"/>
    <cellStyle name="Hipervínculo" xfId="1417" builtinId="8" hidden="1"/>
    <cellStyle name="Hipervínculo" xfId="1419" builtinId="8" hidden="1"/>
    <cellStyle name="Hipervínculo" xfId="1421" builtinId="8" hidden="1"/>
    <cellStyle name="Hipervínculo" xfId="1423" builtinId="8" hidden="1"/>
    <cellStyle name="Hipervínculo" xfId="1425" builtinId="8" hidden="1"/>
    <cellStyle name="Hipervínculo" xfId="1427" builtinId="8" hidden="1"/>
    <cellStyle name="Hipervínculo" xfId="1429" builtinId="8" hidden="1"/>
    <cellStyle name="Hipervínculo" xfId="1431" builtinId="8" hidden="1"/>
    <cellStyle name="Hipervínculo" xfId="1433" builtinId="8" hidden="1"/>
    <cellStyle name="Hipervínculo" xfId="1435" builtinId="8" hidden="1"/>
    <cellStyle name="Hipervínculo" xfId="1437" builtinId="8" hidden="1"/>
    <cellStyle name="Hipervínculo" xfId="1439" builtinId="8" hidden="1"/>
    <cellStyle name="Hipervínculo" xfId="1441" builtinId="8" hidden="1"/>
    <cellStyle name="Hipervínculo" xfId="1443" builtinId="8" hidden="1"/>
    <cellStyle name="Hipervínculo" xfId="1445" builtinId="8" hidden="1"/>
    <cellStyle name="Hipervínculo" xfId="1447" builtinId="8" hidden="1"/>
    <cellStyle name="Hipervínculo" xfId="1449" builtinId="8" hidden="1"/>
    <cellStyle name="Hipervínculo" xfId="1451" builtinId="8" hidden="1"/>
    <cellStyle name="Hipervínculo" xfId="1453" builtinId="8" hidden="1"/>
    <cellStyle name="Hipervínculo" xfId="1455" builtinId="8" hidden="1"/>
    <cellStyle name="Hipervínculo" xfId="1457" builtinId="8" hidden="1"/>
    <cellStyle name="Hipervínculo" xfId="1459" builtinId="8" hidden="1"/>
    <cellStyle name="Hipervínculo" xfId="1461" builtinId="8" hidden="1"/>
    <cellStyle name="Hipervínculo" xfId="1463" builtinId="8" hidden="1"/>
    <cellStyle name="Hipervínculo" xfId="1465" builtinId="8" hidden="1"/>
    <cellStyle name="Hipervínculo" xfId="1467" builtinId="8" hidden="1"/>
    <cellStyle name="Hipervínculo" xfId="1469" builtinId="8" hidden="1"/>
    <cellStyle name="Hipervínculo" xfId="1471" builtinId="8" hidden="1"/>
    <cellStyle name="Hipervínculo" xfId="1473" builtinId="8" hidden="1"/>
    <cellStyle name="Hipervínculo" xfId="1475" builtinId="8" hidden="1"/>
    <cellStyle name="Hipervínculo" xfId="1477" builtinId="8" hidden="1"/>
    <cellStyle name="Hipervínculo" xfId="1479" builtinId="8" hidden="1"/>
    <cellStyle name="Hipervínculo" xfId="1481" builtinId="8" hidden="1"/>
    <cellStyle name="Hipervínculo" xfId="1483" builtinId="8" hidden="1"/>
    <cellStyle name="Hipervínculo" xfId="1485" builtinId="8" hidden="1"/>
    <cellStyle name="Hipervínculo" xfId="1487" builtinId="8" hidden="1"/>
    <cellStyle name="Hipervínculo" xfId="1489" builtinId="8" hidden="1"/>
    <cellStyle name="Hipervínculo" xfId="1491" builtinId="8" hidden="1"/>
    <cellStyle name="Hipervínculo" xfId="1493" builtinId="8" hidden="1"/>
    <cellStyle name="Hipervínculo" xfId="1495" builtinId="8" hidden="1"/>
    <cellStyle name="Hipervínculo" xfId="1497" builtinId="8" hidden="1"/>
    <cellStyle name="Hipervínculo" xfId="1499" builtinId="8" hidden="1"/>
    <cellStyle name="Hipervínculo" xfId="1501" builtinId="8" hidden="1"/>
    <cellStyle name="Hipervínculo" xfId="1503" builtinId="8" hidden="1"/>
    <cellStyle name="Hipervínculo" xfId="1505" builtinId="8" hidden="1"/>
    <cellStyle name="Hipervínculo" xfId="1507" builtinId="8" hidden="1"/>
    <cellStyle name="Hipervínculo" xfId="1509" builtinId="8" hidden="1"/>
    <cellStyle name="Hipervínculo" xfId="1511" builtinId="8" hidden="1"/>
    <cellStyle name="Hipervínculo" xfId="1513" builtinId="8" hidden="1"/>
    <cellStyle name="Hipervínculo" xfId="1515" builtinId="8" hidden="1"/>
    <cellStyle name="Hipervínculo" xfId="1517" builtinId="8" hidden="1"/>
    <cellStyle name="Hipervínculo" xfId="1519" builtinId="8" hidden="1"/>
    <cellStyle name="Hipervínculo" xfId="1521" builtinId="8" hidden="1"/>
    <cellStyle name="Hipervínculo" xfId="1523" builtinId="8" hidden="1"/>
    <cellStyle name="Hipervínculo" xfId="1525" builtinId="8" hidden="1"/>
    <cellStyle name="Hipervínculo" xfId="1527" builtinId="8" hidden="1"/>
    <cellStyle name="Hipervínculo" xfId="1529" builtinId="8" hidden="1"/>
    <cellStyle name="Hipervínculo" xfId="1531" builtinId="8" hidden="1"/>
    <cellStyle name="Hipervínculo" xfId="1533" builtinId="8" hidden="1"/>
    <cellStyle name="Hipervínculo" xfId="1535" builtinId="8" hidden="1"/>
    <cellStyle name="Hipervínculo" xfId="1537" builtinId="8" hidden="1"/>
    <cellStyle name="Hipervínculo" xfId="1539" builtinId="8" hidden="1"/>
    <cellStyle name="Hipervínculo" xfId="1541" builtinId="8" hidden="1"/>
    <cellStyle name="Hipervínculo" xfId="1543" builtinId="8" hidden="1"/>
    <cellStyle name="Hipervínculo" xfId="1545" builtinId="8" hidden="1"/>
    <cellStyle name="Hipervínculo" xfId="1547" builtinId="8" hidden="1"/>
    <cellStyle name="Hipervínculo" xfId="1549" builtinId="8" hidden="1"/>
    <cellStyle name="Hipervínculo" xfId="1551" builtinId="8" hidden="1"/>
    <cellStyle name="Hipervínculo" xfId="1553" builtinId="8" hidden="1"/>
    <cellStyle name="Hipervínculo" xfId="1555" builtinId="8" hidden="1"/>
    <cellStyle name="Hipervínculo" xfId="1557" builtinId="8" hidden="1"/>
    <cellStyle name="Hipervínculo" xfId="1559" builtinId="8" hidden="1"/>
    <cellStyle name="Hipervínculo" xfId="1561" builtinId="8" hidden="1"/>
    <cellStyle name="Hipervínculo" xfId="1563" builtinId="8" hidden="1"/>
    <cellStyle name="Hipervínculo" xfId="1565" builtinId="8" hidden="1"/>
    <cellStyle name="Hipervínculo" xfId="1567" builtinId="8" hidden="1"/>
    <cellStyle name="Hipervínculo" xfId="1569" builtinId="8" hidden="1"/>
    <cellStyle name="Hipervínculo" xfId="1571" builtinId="8" hidden="1"/>
    <cellStyle name="Hipervínculo" xfId="1573" builtinId="8" hidden="1"/>
    <cellStyle name="Hipervínculo" xfId="1575" builtinId="8" hidden="1"/>
    <cellStyle name="Hipervínculo" xfId="1577" builtinId="8" hidden="1"/>
    <cellStyle name="Hipervínculo" xfId="1579" builtinId="8" hidden="1"/>
    <cellStyle name="Hipervínculo" xfId="1581" builtinId="8" hidden="1"/>
    <cellStyle name="Hipervínculo" xfId="1583" builtinId="8" hidden="1"/>
    <cellStyle name="Hipervínculo" xfId="1585" builtinId="8" hidden="1"/>
    <cellStyle name="Hipervínculo" xfId="1587" builtinId="8" hidden="1"/>
    <cellStyle name="Hipervínculo" xfId="1589" builtinId="8" hidden="1"/>
    <cellStyle name="Hipervínculo" xfId="1591" builtinId="8" hidden="1"/>
    <cellStyle name="Hipervínculo" xfId="1593" builtinId="8" hidden="1"/>
    <cellStyle name="Hipervínculo" xfId="1595" builtinId="8" hidden="1"/>
    <cellStyle name="Hipervínculo" xfId="1597" builtinId="8" hidden="1"/>
    <cellStyle name="Hipervínculo" xfId="1599" builtinId="8" hidden="1"/>
    <cellStyle name="Hipervínculo" xfId="1601" builtinId="8" hidden="1"/>
    <cellStyle name="Hipervínculo" xfId="1603" builtinId="8" hidden="1"/>
    <cellStyle name="Hipervínculo" xfId="1605" builtinId="8" hidden="1"/>
    <cellStyle name="Hipervínculo" xfId="1607" builtinId="8" hidden="1"/>
    <cellStyle name="Hipervínculo" xfId="1609" builtinId="8" hidden="1"/>
    <cellStyle name="Hipervínculo" xfId="1611" builtinId="8" hidden="1"/>
    <cellStyle name="Hipervínculo" xfId="1613" builtinId="8" hidden="1"/>
    <cellStyle name="Hipervínculo" xfId="1615" builtinId="8" hidden="1"/>
    <cellStyle name="Hipervínculo" xfId="1617" builtinId="8" hidden="1"/>
    <cellStyle name="Hipervínculo" xfId="1619" builtinId="8" hidden="1"/>
    <cellStyle name="Hipervínculo" xfId="1621" builtinId="8" hidden="1"/>
    <cellStyle name="Hipervínculo" xfId="1623" builtinId="8" hidden="1"/>
    <cellStyle name="Hipervínculo" xfId="1625" builtinId="8" hidden="1"/>
    <cellStyle name="Hipervínculo" xfId="1627" builtinId="8" hidden="1"/>
    <cellStyle name="Hipervínculo" xfId="1629" builtinId="8" hidden="1"/>
    <cellStyle name="Hipervínculo" xfId="1631" builtinId="8" hidden="1"/>
    <cellStyle name="Hipervínculo" xfId="1633" builtinId="8" hidden="1"/>
    <cellStyle name="Hipervínculo" xfId="1635" builtinId="8" hidden="1"/>
    <cellStyle name="Hipervínculo" xfId="1637" builtinId="8" hidden="1"/>
    <cellStyle name="Hipervínculo" xfId="1639" builtinId="8" hidden="1"/>
    <cellStyle name="Hipervínculo" xfId="1641" builtinId="8" hidden="1"/>
    <cellStyle name="Hipervínculo" xfId="1643" builtinId="8" hidden="1"/>
    <cellStyle name="Hipervínculo" xfId="1645" builtinId="8" hidden="1"/>
    <cellStyle name="Hipervínculo" xfId="1647" builtinId="8" hidden="1"/>
    <cellStyle name="Hipervínculo" xfId="1649" builtinId="8" hidden="1"/>
    <cellStyle name="Hipervínculo" xfId="1651" builtinId="8" hidden="1"/>
    <cellStyle name="Hipervínculo" xfId="1653" builtinId="8" hidden="1"/>
    <cellStyle name="Hipervínculo" xfId="1655" builtinId="8" hidden="1"/>
    <cellStyle name="Hipervínculo" xfId="1657" builtinId="8" hidden="1"/>
    <cellStyle name="Hipervínculo" xfId="1659" builtinId="8" hidden="1"/>
    <cellStyle name="Hipervínculo" xfId="1661" builtinId="8" hidden="1"/>
    <cellStyle name="Hipervínculo" xfId="1663" builtinId="8" hidden="1"/>
    <cellStyle name="Hipervínculo" xfId="1665" builtinId="8" hidden="1"/>
    <cellStyle name="Hipervínculo" xfId="1667" builtinId="8" hidden="1"/>
    <cellStyle name="Hipervínculo" xfId="1669" builtinId="8" hidden="1"/>
    <cellStyle name="Hipervínculo" xfId="1671" builtinId="8" hidden="1"/>
    <cellStyle name="Hipervínculo" xfId="1673" builtinId="8" hidden="1"/>
    <cellStyle name="Hipervínculo" xfId="1675" builtinId="8" hidden="1"/>
    <cellStyle name="Hipervínculo" xfId="1677" builtinId="8" hidden="1"/>
    <cellStyle name="Hipervínculo" xfId="1679" builtinId="8" hidden="1"/>
    <cellStyle name="Hipervínculo" xfId="1681" builtinId="8" hidden="1"/>
    <cellStyle name="Hipervínculo" xfId="1683" builtinId="8" hidden="1"/>
    <cellStyle name="Hipervínculo" xfId="1685" builtinId="8" hidden="1"/>
    <cellStyle name="Hipervínculo" xfId="1687" builtinId="8" hidden="1"/>
    <cellStyle name="Hipervínculo" xfId="1689" builtinId="8" hidden="1"/>
    <cellStyle name="Hipervínculo" xfId="1691" builtinId="8" hidden="1"/>
    <cellStyle name="Hipervínculo" xfId="1693" builtinId="8" hidden="1"/>
    <cellStyle name="Hipervínculo" xfId="1695" builtinId="8" hidden="1"/>
    <cellStyle name="Hipervínculo" xfId="1697" builtinId="8" hidden="1"/>
    <cellStyle name="Hipervínculo" xfId="1699" builtinId="8" hidden="1"/>
    <cellStyle name="Hipervínculo" xfId="1701" builtinId="8" hidden="1"/>
    <cellStyle name="Hipervínculo" xfId="1703" builtinId="8" hidden="1"/>
    <cellStyle name="Hipervínculo" xfId="1705" builtinId="8" hidden="1"/>
    <cellStyle name="Hipervínculo" xfId="1707" builtinId="8" hidden="1"/>
    <cellStyle name="Hipervínculo" xfId="1709" builtinId="8" hidden="1"/>
    <cellStyle name="Hipervínculo" xfId="1711" builtinId="8" hidden="1"/>
    <cellStyle name="Hipervínculo" xfId="1713" builtinId="8" hidden="1"/>
    <cellStyle name="Hipervínculo" xfId="1715" builtinId="8" hidden="1"/>
    <cellStyle name="Hipervínculo" xfId="1717" builtinId="8" hidden="1"/>
    <cellStyle name="Hipervínculo" xfId="1719" builtinId="8" hidden="1"/>
    <cellStyle name="Hipervínculo" xfId="1721" builtinId="8" hidden="1"/>
    <cellStyle name="Hipervínculo" xfId="1723" builtinId="8" hidden="1"/>
    <cellStyle name="Hipervínculo" xfId="1725" builtinId="8" hidden="1"/>
    <cellStyle name="Hipervínculo" xfId="1727" builtinId="8" hidden="1"/>
    <cellStyle name="Hipervínculo" xfId="1729" builtinId="8" hidden="1"/>
    <cellStyle name="Hipervínculo" xfId="1731" builtinId="8" hidden="1"/>
    <cellStyle name="Hipervínculo" xfId="1733" builtinId="8" hidden="1"/>
    <cellStyle name="Hipervínculo" xfId="1735" builtinId="8" hidden="1"/>
    <cellStyle name="Hipervínculo" xfId="1737" builtinId="8" hidden="1"/>
    <cellStyle name="Hipervínculo" xfId="1739" builtinId="8" hidden="1"/>
    <cellStyle name="Hipervínculo" xfId="1741" builtinId="8" hidden="1"/>
    <cellStyle name="Hipervínculo" xfId="1743" builtinId="8" hidden="1"/>
    <cellStyle name="Hipervínculo" xfId="1745" builtinId="8" hidden="1"/>
    <cellStyle name="Hipervínculo" xfId="1747" builtinId="8" hidden="1"/>
    <cellStyle name="Hipervínculo" xfId="1749" builtinId="8" hidden="1"/>
    <cellStyle name="Hipervínculo" xfId="1751" builtinId="8" hidden="1"/>
    <cellStyle name="Hipervínculo" xfId="1753" builtinId="8" hidden="1"/>
    <cellStyle name="Hipervínculo" xfId="1755" builtinId="8" hidden="1"/>
    <cellStyle name="Hipervínculo" xfId="1757" builtinId="8" hidden="1"/>
    <cellStyle name="Hipervínculo" xfId="1759" builtinId="8" hidden="1"/>
    <cellStyle name="Hipervínculo" xfId="1761" builtinId="8" hidden="1"/>
    <cellStyle name="Hipervínculo" xfId="1763" builtinId="8" hidden="1"/>
    <cellStyle name="Hipervínculo" xfId="1765" builtinId="8" hidden="1"/>
    <cellStyle name="Hipervínculo" xfId="1767" builtinId="8" hidden="1"/>
    <cellStyle name="Hipervínculo" xfId="1769" builtinId="8" hidden="1"/>
    <cellStyle name="Hipervínculo" xfId="1771" builtinId="8" hidden="1"/>
    <cellStyle name="Hipervínculo" xfId="1773" builtinId="8" hidden="1"/>
    <cellStyle name="Hipervínculo" xfId="1775" builtinId="8" hidden="1"/>
    <cellStyle name="Hipervínculo" xfId="1777" builtinId="8" hidden="1"/>
    <cellStyle name="Hipervínculo" xfId="1779" builtinId="8" hidden="1"/>
    <cellStyle name="Hipervínculo" xfId="1781" builtinId="8" hidden="1"/>
    <cellStyle name="Hipervínculo" xfId="1783" builtinId="8" hidden="1"/>
    <cellStyle name="Hipervínculo" xfId="1785" builtinId="8" hidden="1"/>
    <cellStyle name="Hipervínculo" xfId="1787" builtinId="8" hidden="1"/>
    <cellStyle name="Hipervínculo" xfId="1789" builtinId="8" hidden="1"/>
    <cellStyle name="Hipervínculo" xfId="1791" builtinId="8" hidden="1"/>
    <cellStyle name="Hipervínculo" xfId="1793" builtinId="8" hidden="1"/>
    <cellStyle name="Hipervínculo" xfId="1795" builtinId="8" hidden="1"/>
    <cellStyle name="Hipervínculo" xfId="1797" builtinId="8" hidden="1"/>
    <cellStyle name="Hipervínculo" xfId="1799" builtinId="8" hidden="1"/>
    <cellStyle name="Hipervínculo" xfId="1801" builtinId="8" hidden="1"/>
    <cellStyle name="Hipervínculo" xfId="1803" builtinId="8" hidden="1"/>
    <cellStyle name="Hipervínculo" xfId="1805" builtinId="8" hidden="1"/>
    <cellStyle name="Hipervínculo" xfId="1807" builtinId="8" hidden="1"/>
    <cellStyle name="Hipervínculo" xfId="1809" builtinId="8" hidden="1"/>
    <cellStyle name="Hipervínculo" xfId="1811" builtinId="8" hidden="1"/>
    <cellStyle name="Hipervínculo" xfId="1813" builtinId="8" hidden="1"/>
    <cellStyle name="Hipervínculo" xfId="1815" builtinId="8" hidden="1"/>
    <cellStyle name="Hipervínculo" xfId="1817" builtinId="8" hidden="1"/>
    <cellStyle name="Hipervínculo" xfId="1819" builtinId="8" hidden="1"/>
    <cellStyle name="Hipervínculo" xfId="1821" builtinId="8" hidden="1"/>
    <cellStyle name="Hipervínculo" xfId="1823" builtinId="8" hidden="1"/>
    <cellStyle name="Hipervínculo" xfId="1825" builtinId="8" hidden="1"/>
    <cellStyle name="Hipervínculo" xfId="1827" builtinId="8" hidden="1"/>
    <cellStyle name="Hipervínculo" xfId="1829" builtinId="8" hidden="1"/>
    <cellStyle name="Hipervínculo" xfId="1831" builtinId="8" hidden="1"/>
    <cellStyle name="Hipervínculo" xfId="1833" builtinId="8" hidden="1"/>
    <cellStyle name="Hipervínculo" xfId="1835" builtinId="8" hidden="1"/>
    <cellStyle name="Hipervínculo" xfId="1837" builtinId="8" hidden="1"/>
    <cellStyle name="Hipervínculo" xfId="1839" builtinId="8" hidden="1"/>
    <cellStyle name="Hipervínculo" xfId="1841" builtinId="8" hidden="1"/>
    <cellStyle name="Hipervínculo" xfId="1843" builtinId="8" hidden="1"/>
    <cellStyle name="Hipervínculo" xfId="1845" builtinId="8" hidden="1"/>
    <cellStyle name="Hipervínculo" xfId="1847" builtinId="8" hidden="1"/>
    <cellStyle name="Hipervínculo" xfId="1849" builtinId="8" hidden="1"/>
    <cellStyle name="Hipervínculo" xfId="1851" builtinId="8" hidden="1"/>
    <cellStyle name="Hipervínculo" xfId="1853" builtinId="8" hidden="1"/>
    <cellStyle name="Hipervínculo" xfId="1855" builtinId="8" hidden="1"/>
    <cellStyle name="Hipervínculo" xfId="1857" builtinId="8" hidden="1"/>
    <cellStyle name="Hipervínculo" xfId="1859" builtinId="8" hidden="1"/>
    <cellStyle name="Hipervínculo" xfId="1861" builtinId="8" hidden="1"/>
    <cellStyle name="Hipervínculo" xfId="1863" builtinId="8" hidden="1"/>
    <cellStyle name="Hipervínculo" xfId="1865" builtinId="8" hidden="1"/>
    <cellStyle name="Hipervínculo" xfId="1867" builtinId="8" hidden="1"/>
    <cellStyle name="Hipervínculo" xfId="1869" builtinId="8" hidden="1"/>
    <cellStyle name="Hipervínculo" xfId="1871" builtinId="8" hidden="1"/>
    <cellStyle name="Hipervínculo" xfId="1873" builtinId="8" hidden="1"/>
    <cellStyle name="Hipervínculo" xfId="1875" builtinId="8" hidden="1"/>
    <cellStyle name="Hipervínculo" xfId="1877" builtinId="8" hidden="1"/>
    <cellStyle name="Hipervínculo" xfId="1879" builtinId="8" hidden="1"/>
    <cellStyle name="Hipervínculo" xfId="1881" builtinId="8" hidden="1"/>
    <cellStyle name="Hipervínculo" xfId="1883" builtinId="8" hidden="1"/>
    <cellStyle name="Hipervínculo" xfId="1885" builtinId="8" hidden="1"/>
    <cellStyle name="Hipervínculo" xfId="1887" builtinId="8" hidden="1"/>
    <cellStyle name="Hipervínculo" xfId="1889" builtinId="8" hidden="1"/>
    <cellStyle name="Hipervínculo" xfId="1891" builtinId="8" hidden="1"/>
    <cellStyle name="Hipervínculo" xfId="1893" builtinId="8" hidden="1"/>
    <cellStyle name="Hipervínculo" xfId="1895" builtinId="8" hidden="1"/>
    <cellStyle name="Hipervínculo" xfId="1897" builtinId="8" hidden="1"/>
    <cellStyle name="Hipervínculo" xfId="1899" builtinId="8" hidden="1"/>
    <cellStyle name="Hipervínculo" xfId="1901" builtinId="8" hidden="1"/>
    <cellStyle name="Hipervínculo" xfId="1903" builtinId="8" hidden="1"/>
    <cellStyle name="Hipervínculo" xfId="1905" builtinId="8" hidden="1"/>
    <cellStyle name="Hipervínculo" xfId="1907" builtinId="8" hidden="1"/>
    <cellStyle name="Hipervínculo" xfId="1909" builtinId="8" hidden="1"/>
    <cellStyle name="Hipervínculo visitado" xfId="83" builtinId="9" hidden="1"/>
    <cellStyle name="Hipervínculo visitado" xfId="87" builtinId="9" hidden="1"/>
    <cellStyle name="Hipervínculo visitado" xfId="91" builtinId="9" hidden="1"/>
    <cellStyle name="Hipervínculo visitado" xfId="95" builtinId="9" hidden="1"/>
    <cellStyle name="Hipervínculo visitado" xfId="99" builtinId="9" hidden="1"/>
    <cellStyle name="Hipervínculo visitado" xfId="103" builtinId="9" hidden="1"/>
    <cellStyle name="Hipervínculo visitado" xfId="107" builtinId="9" hidden="1"/>
    <cellStyle name="Hipervínculo visitado" xfId="111" builtinId="9" hidden="1"/>
    <cellStyle name="Hipervínculo visitado" xfId="115" builtinId="9" hidden="1"/>
    <cellStyle name="Hipervínculo visitado" xfId="119" builtinId="9" hidden="1"/>
    <cellStyle name="Hipervínculo visitado" xfId="123" builtinId="9" hidden="1"/>
    <cellStyle name="Hipervínculo visitado" xfId="127" builtinId="9" hidden="1"/>
    <cellStyle name="Hipervínculo visitado" xfId="131" builtinId="9" hidden="1"/>
    <cellStyle name="Hipervínculo visitado" xfId="135" builtinId="9" hidden="1"/>
    <cellStyle name="Hipervínculo visitado" xfId="139" builtinId="9" hidden="1"/>
    <cellStyle name="Hipervínculo visitado" xfId="143" builtinId="9" hidden="1"/>
    <cellStyle name="Hipervínculo visitado" xfId="147" builtinId="9" hidden="1"/>
    <cellStyle name="Hipervínculo visitado" xfId="151" builtinId="9" hidden="1"/>
    <cellStyle name="Hipervínculo visitado" xfId="155" builtinId="9" hidden="1"/>
    <cellStyle name="Hipervínculo visitado" xfId="159" builtinId="9" hidden="1"/>
    <cellStyle name="Hipervínculo visitado" xfId="163" builtinId="9" hidden="1"/>
    <cellStyle name="Hipervínculo visitado" xfId="167" builtinId="9" hidden="1"/>
    <cellStyle name="Hipervínculo visitado" xfId="171" builtinId="9" hidden="1"/>
    <cellStyle name="Hipervínculo visitado" xfId="175" builtinId="9" hidden="1"/>
    <cellStyle name="Hipervínculo visitado" xfId="179" builtinId="9" hidden="1"/>
    <cellStyle name="Hipervínculo visitado" xfId="183" builtinId="9" hidden="1"/>
    <cellStyle name="Hipervínculo visitado" xfId="187" builtinId="9" hidden="1"/>
    <cellStyle name="Hipervínculo visitado" xfId="191" builtinId="9" hidden="1"/>
    <cellStyle name="Hipervínculo visitado" xfId="195" builtinId="9" hidden="1"/>
    <cellStyle name="Hipervínculo visitado" xfId="199" builtinId="9" hidden="1"/>
    <cellStyle name="Hipervínculo visitado" xfId="203" builtinId="9" hidden="1"/>
    <cellStyle name="Hipervínculo visitado" xfId="207" builtinId="9" hidden="1"/>
    <cellStyle name="Hipervínculo visitado" xfId="211" builtinId="9" hidden="1"/>
    <cellStyle name="Hipervínculo visitado" xfId="215" builtinId="9" hidden="1"/>
    <cellStyle name="Hipervínculo visitado" xfId="219" builtinId="9" hidden="1"/>
    <cellStyle name="Hipervínculo visitado" xfId="224" builtinId="9" hidden="1"/>
    <cellStyle name="Hipervínculo visitado" xfId="228" builtinId="9" hidden="1"/>
    <cellStyle name="Hipervínculo visitado" xfId="232" builtinId="9" hidden="1"/>
    <cellStyle name="Hipervínculo visitado" xfId="236" builtinId="9" hidden="1"/>
    <cellStyle name="Hipervínculo visitado" xfId="240" builtinId="9" hidden="1"/>
    <cellStyle name="Hipervínculo visitado" xfId="244" builtinId="9" hidden="1"/>
    <cellStyle name="Hipervínculo visitado" xfId="248" builtinId="9" hidden="1"/>
    <cellStyle name="Hipervínculo visitado" xfId="252" builtinId="9" hidden="1"/>
    <cellStyle name="Hipervínculo visitado" xfId="256" builtinId="9" hidden="1"/>
    <cellStyle name="Hipervínculo visitado" xfId="260" builtinId="9" hidden="1"/>
    <cellStyle name="Hipervínculo visitado" xfId="264" builtinId="9" hidden="1"/>
    <cellStyle name="Hipervínculo visitado" xfId="268" builtinId="9" hidden="1"/>
    <cellStyle name="Hipervínculo visitado" xfId="272" builtinId="9" hidden="1"/>
    <cellStyle name="Hipervínculo visitado" xfId="276" builtinId="9" hidden="1"/>
    <cellStyle name="Hipervínculo visitado" xfId="280" builtinId="9" hidden="1"/>
    <cellStyle name="Hipervínculo visitado" xfId="284" builtinId="9" hidden="1"/>
    <cellStyle name="Hipervínculo visitado" xfId="288" builtinId="9" hidden="1"/>
    <cellStyle name="Hipervínculo visitado" xfId="292" builtinId="9" hidden="1"/>
    <cellStyle name="Hipervínculo visitado" xfId="296" builtinId="9" hidden="1"/>
    <cellStyle name="Hipervínculo visitado" xfId="300" builtinId="9" hidden="1"/>
    <cellStyle name="Hipervínculo visitado" xfId="304" builtinId="9" hidden="1"/>
    <cellStyle name="Hipervínculo visitado" xfId="308" builtinId="9" hidden="1"/>
    <cellStyle name="Hipervínculo visitado" xfId="312" builtinId="9" hidden="1"/>
    <cellStyle name="Hipervínculo visitado" xfId="316" builtinId="9" hidden="1"/>
    <cellStyle name="Hipervínculo visitado" xfId="320" builtinId="9" hidden="1"/>
    <cellStyle name="Hipervínculo visitado" xfId="324" builtinId="9" hidden="1"/>
    <cellStyle name="Hipervínculo visitado" xfId="328" builtinId="9" hidden="1"/>
    <cellStyle name="Hipervínculo visitado" xfId="332" builtinId="9" hidden="1"/>
    <cellStyle name="Hipervínculo visitado" xfId="336" builtinId="9" hidden="1"/>
    <cellStyle name="Hipervínculo visitado" xfId="340" builtinId="9" hidden="1"/>
    <cellStyle name="Hipervínculo visitado" xfId="344" builtinId="9" hidden="1"/>
    <cellStyle name="Hipervínculo visitado" xfId="348" builtinId="9" hidden="1"/>
    <cellStyle name="Hipervínculo visitado" xfId="352" builtinId="9" hidden="1"/>
    <cellStyle name="Hipervínculo visitado" xfId="356" builtinId="9" hidden="1"/>
    <cellStyle name="Hipervínculo visitado" xfId="360" builtinId="9" hidden="1"/>
    <cellStyle name="Hipervínculo visitado" xfId="364" builtinId="9" hidden="1"/>
    <cellStyle name="Hipervínculo visitado" xfId="368" builtinId="9" hidden="1"/>
    <cellStyle name="Hipervínculo visitado" xfId="372" builtinId="9" hidden="1"/>
    <cellStyle name="Hipervínculo visitado" xfId="376" builtinId="9" hidden="1"/>
    <cellStyle name="Hipervínculo visitado" xfId="380" builtinId="9" hidden="1"/>
    <cellStyle name="Hipervínculo visitado" xfId="384" builtinId="9" hidden="1"/>
    <cellStyle name="Hipervínculo visitado" xfId="388" builtinId="9" hidden="1"/>
    <cellStyle name="Hipervínculo visitado" xfId="392" builtinId="9" hidden="1"/>
    <cellStyle name="Hipervínculo visitado" xfId="396" builtinId="9" hidden="1"/>
    <cellStyle name="Hipervínculo visitado" xfId="400" builtinId="9" hidden="1"/>
    <cellStyle name="Hipervínculo visitado" xfId="404" builtinId="9" hidden="1"/>
    <cellStyle name="Hipervínculo visitado" xfId="408" builtinId="9" hidden="1"/>
    <cellStyle name="Hipervínculo visitado" xfId="412" builtinId="9" hidden="1"/>
    <cellStyle name="Hipervínculo visitado" xfId="416" builtinId="9" hidden="1"/>
    <cellStyle name="Hipervínculo visitado" xfId="420" builtinId="9" hidden="1"/>
    <cellStyle name="Hipervínculo visitado" xfId="424" builtinId="9" hidden="1"/>
    <cellStyle name="Hipervínculo visitado" xfId="428" builtinId="9" hidden="1"/>
    <cellStyle name="Hipervínculo visitado" xfId="432" builtinId="9" hidden="1"/>
    <cellStyle name="Hipervínculo visitado" xfId="436" builtinId="9" hidden="1"/>
    <cellStyle name="Hipervínculo visitado" xfId="440" builtinId="9" hidden="1"/>
    <cellStyle name="Hipervínculo visitado" xfId="444" builtinId="9" hidden="1"/>
    <cellStyle name="Hipervínculo visitado" xfId="448" builtinId="9" hidden="1"/>
    <cellStyle name="Hipervínculo visitado" xfId="452" builtinId="9" hidden="1"/>
    <cellStyle name="Hipervínculo visitado" xfId="456" builtinId="9" hidden="1"/>
    <cellStyle name="Hipervínculo visitado" xfId="460" builtinId="9" hidden="1"/>
    <cellStyle name="Hipervínculo visitado" xfId="464" builtinId="9" hidden="1"/>
    <cellStyle name="Hipervínculo visitado" xfId="468" builtinId="9" hidden="1"/>
    <cellStyle name="Hipervínculo visitado" xfId="472" builtinId="9" hidden="1"/>
    <cellStyle name="Hipervínculo visitado" xfId="476" builtinId="9" hidden="1"/>
    <cellStyle name="Hipervínculo visitado" xfId="480" builtinId="9" hidden="1"/>
    <cellStyle name="Hipervínculo visitado" xfId="484" builtinId="9" hidden="1"/>
    <cellStyle name="Hipervínculo visitado" xfId="488" builtinId="9" hidden="1"/>
    <cellStyle name="Hipervínculo visitado" xfId="492" builtinId="9" hidden="1"/>
    <cellStyle name="Hipervínculo visitado" xfId="496" builtinId="9" hidden="1"/>
    <cellStyle name="Hipervínculo visitado" xfId="500" builtinId="9" hidden="1"/>
    <cellStyle name="Hipervínculo visitado" xfId="504" builtinId="9" hidden="1"/>
    <cellStyle name="Hipervínculo visitado" xfId="508" builtinId="9" hidden="1"/>
    <cellStyle name="Hipervínculo visitado" xfId="512" builtinId="9" hidden="1"/>
    <cellStyle name="Hipervínculo visitado" xfId="516" builtinId="9" hidden="1"/>
    <cellStyle name="Hipervínculo visitado" xfId="520" builtinId="9" hidden="1"/>
    <cellStyle name="Hipervínculo visitado" xfId="524" builtinId="9" hidden="1"/>
    <cellStyle name="Hipervínculo visitado" xfId="528" builtinId="9" hidden="1"/>
    <cellStyle name="Hipervínculo visitado" xfId="532" builtinId="9" hidden="1"/>
    <cellStyle name="Hipervínculo visitado" xfId="536" builtinId="9" hidden="1"/>
    <cellStyle name="Hipervínculo visitado" xfId="540" builtinId="9" hidden="1"/>
    <cellStyle name="Hipervínculo visitado" xfId="544" builtinId="9" hidden="1"/>
    <cellStyle name="Hipervínculo visitado" xfId="548" builtinId="9" hidden="1"/>
    <cellStyle name="Hipervínculo visitado" xfId="552" builtinId="9" hidden="1"/>
    <cellStyle name="Hipervínculo visitado" xfId="556" builtinId="9" hidden="1"/>
    <cellStyle name="Hipervínculo visitado" xfId="560" builtinId="9" hidden="1"/>
    <cellStyle name="Hipervínculo visitado" xfId="564" builtinId="9" hidden="1"/>
    <cellStyle name="Hipervínculo visitado" xfId="568" builtinId="9" hidden="1"/>
    <cellStyle name="Hipervínculo visitado" xfId="572" builtinId="9" hidden="1"/>
    <cellStyle name="Hipervínculo visitado" xfId="576" builtinId="9" hidden="1"/>
    <cellStyle name="Hipervínculo visitado" xfId="580" builtinId="9" hidden="1"/>
    <cellStyle name="Hipervínculo visitado" xfId="584" builtinId="9" hidden="1"/>
    <cellStyle name="Hipervínculo visitado" xfId="588" builtinId="9" hidden="1"/>
    <cellStyle name="Hipervínculo visitado" xfId="592" builtinId="9" hidden="1"/>
    <cellStyle name="Hipervínculo visitado" xfId="596" builtinId="9" hidden="1"/>
    <cellStyle name="Hipervínculo visitado" xfId="600" builtinId="9" hidden="1"/>
    <cellStyle name="Hipervínculo visitado" xfId="604" builtinId="9" hidden="1"/>
    <cellStyle name="Hipervínculo visitado" xfId="608" builtinId="9" hidden="1"/>
    <cellStyle name="Hipervínculo visitado" xfId="612" builtinId="9" hidden="1"/>
    <cellStyle name="Hipervínculo visitado" xfId="616" builtinId="9" hidden="1"/>
    <cellStyle name="Hipervínculo visitado" xfId="620" builtinId="9" hidden="1"/>
    <cellStyle name="Hipervínculo visitado" xfId="624" builtinId="9" hidden="1"/>
    <cellStyle name="Hipervínculo visitado" xfId="628" builtinId="9" hidden="1"/>
    <cellStyle name="Hipervínculo visitado" xfId="632" builtinId="9" hidden="1"/>
    <cellStyle name="Hipervínculo visitado" xfId="636" builtinId="9" hidden="1"/>
    <cellStyle name="Hipervínculo visitado" xfId="640" builtinId="9" hidden="1"/>
    <cellStyle name="Hipervínculo visitado" xfId="644" builtinId="9" hidden="1"/>
    <cellStyle name="Hipervínculo visitado" xfId="648" builtinId="9" hidden="1"/>
    <cellStyle name="Hipervínculo visitado" xfId="652" builtinId="9" hidden="1"/>
    <cellStyle name="Hipervínculo visitado" xfId="656" builtinId="9" hidden="1"/>
    <cellStyle name="Hipervínculo visitado" xfId="660" builtinId="9" hidden="1"/>
    <cellStyle name="Hipervínculo visitado" xfId="664" builtinId="9" hidden="1"/>
    <cellStyle name="Hipervínculo visitado" xfId="668" builtinId="9" hidden="1"/>
    <cellStyle name="Hipervínculo visitado" xfId="672" builtinId="9" hidden="1"/>
    <cellStyle name="Hipervínculo visitado" xfId="676" builtinId="9" hidden="1"/>
    <cellStyle name="Hipervínculo visitado" xfId="680" builtinId="9" hidden="1"/>
    <cellStyle name="Hipervínculo visitado" xfId="684" builtinId="9" hidden="1"/>
    <cellStyle name="Hipervínculo visitado" xfId="688" builtinId="9" hidden="1"/>
    <cellStyle name="Hipervínculo visitado" xfId="692" builtinId="9" hidden="1"/>
    <cellStyle name="Hipervínculo visitado" xfId="696" builtinId="9" hidden="1"/>
    <cellStyle name="Hipervínculo visitado" xfId="700" builtinId="9" hidden="1"/>
    <cellStyle name="Hipervínculo visitado" xfId="704" builtinId="9" hidden="1"/>
    <cellStyle name="Hipervínculo visitado" xfId="708" builtinId="9" hidden="1"/>
    <cellStyle name="Hipervínculo visitado" xfId="712" builtinId="9" hidden="1"/>
    <cellStyle name="Hipervínculo visitado" xfId="716" builtinId="9" hidden="1"/>
    <cellStyle name="Hipervínculo visitado" xfId="720" builtinId="9" hidden="1"/>
    <cellStyle name="Hipervínculo visitado" xfId="724" builtinId="9" hidden="1"/>
    <cellStyle name="Hipervínculo visitado" xfId="728" builtinId="9" hidden="1"/>
    <cellStyle name="Hipervínculo visitado" xfId="732" builtinId="9" hidden="1"/>
    <cellStyle name="Hipervínculo visitado" xfId="736" builtinId="9" hidden="1"/>
    <cellStyle name="Hipervínculo visitado" xfId="740" builtinId="9" hidden="1"/>
    <cellStyle name="Hipervínculo visitado" xfId="744" builtinId="9" hidden="1"/>
    <cellStyle name="Hipervínculo visitado" xfId="748" builtinId="9" hidden="1"/>
    <cellStyle name="Hipervínculo visitado" xfId="752" builtinId="9" hidden="1"/>
    <cellStyle name="Hipervínculo visitado" xfId="756" builtinId="9" hidden="1"/>
    <cellStyle name="Hipervínculo visitado" xfId="760" builtinId="9" hidden="1"/>
    <cellStyle name="Hipervínculo visitado" xfId="764" builtinId="9" hidden="1"/>
    <cellStyle name="Hipervínculo visitado" xfId="768" builtinId="9" hidden="1"/>
    <cellStyle name="Hipervínculo visitado" xfId="772" builtinId="9" hidden="1"/>
    <cellStyle name="Hipervínculo visitado" xfId="776" builtinId="9" hidden="1"/>
    <cellStyle name="Hipervínculo visitado" xfId="780" builtinId="9" hidden="1"/>
    <cellStyle name="Hipervínculo visitado" xfId="784" builtinId="9" hidden="1"/>
    <cellStyle name="Hipervínculo visitado" xfId="788" builtinId="9" hidden="1"/>
    <cellStyle name="Hipervínculo visitado" xfId="792" builtinId="9" hidden="1"/>
    <cellStyle name="Hipervínculo visitado" xfId="796" builtinId="9" hidden="1"/>
    <cellStyle name="Hipervínculo visitado" xfId="800" builtinId="9" hidden="1"/>
    <cellStyle name="Hipervínculo visitado" xfId="804" builtinId="9" hidden="1"/>
    <cellStyle name="Hipervínculo visitado" xfId="808" builtinId="9" hidden="1"/>
    <cellStyle name="Hipervínculo visitado" xfId="812" builtinId="9" hidden="1"/>
    <cellStyle name="Hipervínculo visitado" xfId="816" builtinId="9" hidden="1"/>
    <cellStyle name="Hipervínculo visitado" xfId="820" builtinId="9" hidden="1"/>
    <cellStyle name="Hipervínculo visitado" xfId="824" builtinId="9" hidden="1"/>
    <cellStyle name="Hipervínculo visitado" xfId="828" builtinId="9" hidden="1"/>
    <cellStyle name="Hipervínculo visitado" xfId="832" builtinId="9" hidden="1"/>
    <cellStyle name="Hipervínculo visitado" xfId="836" builtinId="9" hidden="1"/>
    <cellStyle name="Hipervínculo visitado" xfId="840" builtinId="9" hidden="1"/>
    <cellStyle name="Hipervínculo visitado" xfId="844" builtinId="9" hidden="1"/>
    <cellStyle name="Hipervínculo visitado" xfId="848" builtinId="9" hidden="1"/>
    <cellStyle name="Hipervínculo visitado" xfId="852" builtinId="9" hidden="1"/>
    <cellStyle name="Hipervínculo visitado" xfId="856" builtinId="9" hidden="1"/>
    <cellStyle name="Hipervínculo visitado" xfId="860" builtinId="9" hidden="1"/>
    <cellStyle name="Hipervínculo visitado" xfId="864" builtinId="9" hidden="1"/>
    <cellStyle name="Hipervínculo visitado" xfId="868" builtinId="9" hidden="1"/>
    <cellStyle name="Hipervínculo visitado" xfId="872" builtinId="9" hidden="1"/>
    <cellStyle name="Hipervínculo visitado" xfId="876" builtinId="9" hidden="1"/>
    <cellStyle name="Hipervínculo visitado" xfId="880" builtinId="9" hidden="1"/>
    <cellStyle name="Hipervínculo visitado" xfId="884" builtinId="9" hidden="1"/>
    <cellStyle name="Hipervínculo visitado" xfId="888" builtinId="9" hidden="1"/>
    <cellStyle name="Hipervínculo visitado" xfId="892" builtinId="9" hidden="1"/>
    <cellStyle name="Hipervínculo visitado" xfId="896" builtinId="9" hidden="1"/>
    <cellStyle name="Hipervínculo visitado" xfId="900" builtinId="9" hidden="1"/>
    <cellStyle name="Hipervínculo visitado" xfId="904" builtinId="9" hidden="1"/>
    <cellStyle name="Hipervínculo visitado" xfId="908" builtinId="9" hidden="1"/>
    <cellStyle name="Hipervínculo visitado" xfId="910" builtinId="9" hidden="1"/>
    <cellStyle name="Hipervínculo visitado" xfId="906" builtinId="9" hidden="1"/>
    <cellStyle name="Hipervínculo visitado" xfId="902" builtinId="9" hidden="1"/>
    <cellStyle name="Hipervínculo visitado" xfId="898" builtinId="9" hidden="1"/>
    <cellStyle name="Hipervínculo visitado" xfId="894" builtinId="9" hidden="1"/>
    <cellStyle name="Hipervínculo visitado" xfId="890" builtinId="9" hidden="1"/>
    <cellStyle name="Hipervínculo visitado" xfId="886" builtinId="9" hidden="1"/>
    <cellStyle name="Hipervínculo visitado" xfId="882" builtinId="9" hidden="1"/>
    <cellStyle name="Hipervínculo visitado" xfId="878" builtinId="9" hidden="1"/>
    <cellStyle name="Hipervínculo visitado" xfId="874" builtinId="9" hidden="1"/>
    <cellStyle name="Hipervínculo visitado" xfId="870" builtinId="9" hidden="1"/>
    <cellStyle name="Hipervínculo visitado" xfId="866" builtinId="9" hidden="1"/>
    <cellStyle name="Hipervínculo visitado" xfId="862" builtinId="9" hidden="1"/>
    <cellStyle name="Hipervínculo visitado" xfId="858" builtinId="9" hidden="1"/>
    <cellStyle name="Hipervínculo visitado" xfId="854" builtinId="9" hidden="1"/>
    <cellStyle name="Hipervínculo visitado" xfId="850" builtinId="9" hidden="1"/>
    <cellStyle name="Hipervínculo visitado" xfId="846" builtinId="9" hidden="1"/>
    <cellStyle name="Hipervínculo visitado" xfId="842" builtinId="9" hidden="1"/>
    <cellStyle name="Hipervínculo visitado" xfId="838" builtinId="9" hidden="1"/>
    <cellStyle name="Hipervínculo visitado" xfId="834" builtinId="9" hidden="1"/>
    <cellStyle name="Hipervínculo visitado" xfId="830" builtinId="9" hidden="1"/>
    <cellStyle name="Hipervínculo visitado" xfId="826" builtinId="9" hidden="1"/>
    <cellStyle name="Hipervínculo visitado" xfId="822" builtinId="9" hidden="1"/>
    <cellStyle name="Hipervínculo visitado" xfId="818" builtinId="9" hidden="1"/>
    <cellStyle name="Hipervínculo visitado" xfId="814" builtinId="9" hidden="1"/>
    <cellStyle name="Hipervínculo visitado" xfId="810" builtinId="9" hidden="1"/>
    <cellStyle name="Hipervínculo visitado" xfId="806" builtinId="9" hidden="1"/>
    <cellStyle name="Hipervínculo visitado" xfId="802" builtinId="9" hidden="1"/>
    <cellStyle name="Hipervínculo visitado" xfId="798" builtinId="9" hidden="1"/>
    <cellStyle name="Hipervínculo visitado" xfId="794" builtinId="9" hidden="1"/>
    <cellStyle name="Hipervínculo visitado" xfId="790" builtinId="9" hidden="1"/>
    <cellStyle name="Hipervínculo visitado" xfId="786" builtinId="9" hidden="1"/>
    <cellStyle name="Hipervínculo visitado" xfId="782" builtinId="9" hidden="1"/>
    <cellStyle name="Hipervínculo visitado" xfId="778" builtinId="9" hidden="1"/>
    <cellStyle name="Hipervínculo visitado" xfId="774" builtinId="9" hidden="1"/>
    <cellStyle name="Hipervínculo visitado" xfId="770" builtinId="9" hidden="1"/>
    <cellStyle name="Hipervínculo visitado" xfId="766" builtinId="9" hidden="1"/>
    <cellStyle name="Hipervínculo visitado" xfId="762" builtinId="9" hidden="1"/>
    <cellStyle name="Hipervínculo visitado" xfId="758" builtinId="9" hidden="1"/>
    <cellStyle name="Hipervínculo visitado" xfId="754" builtinId="9" hidden="1"/>
    <cellStyle name="Hipervínculo visitado" xfId="750" builtinId="9" hidden="1"/>
    <cellStyle name="Hipervínculo visitado" xfId="746" builtinId="9" hidden="1"/>
    <cellStyle name="Hipervínculo visitado" xfId="742" builtinId="9" hidden="1"/>
    <cellStyle name="Hipervínculo visitado" xfId="738" builtinId="9" hidden="1"/>
    <cellStyle name="Hipervínculo visitado" xfId="734" builtinId="9" hidden="1"/>
    <cellStyle name="Hipervínculo visitado" xfId="730" builtinId="9" hidden="1"/>
    <cellStyle name="Hipervínculo visitado" xfId="726" builtinId="9" hidden="1"/>
    <cellStyle name="Hipervínculo visitado" xfId="722" builtinId="9" hidden="1"/>
    <cellStyle name="Hipervínculo visitado" xfId="718" builtinId="9" hidden="1"/>
    <cellStyle name="Hipervínculo visitado" xfId="714" builtinId="9" hidden="1"/>
    <cellStyle name="Hipervínculo visitado" xfId="710" builtinId="9" hidden="1"/>
    <cellStyle name="Hipervínculo visitado" xfId="706" builtinId="9" hidden="1"/>
    <cellStyle name="Hipervínculo visitado" xfId="702" builtinId="9" hidden="1"/>
    <cellStyle name="Hipervínculo visitado" xfId="698" builtinId="9" hidden="1"/>
    <cellStyle name="Hipervínculo visitado" xfId="694" builtinId="9" hidden="1"/>
    <cellStyle name="Hipervínculo visitado" xfId="690" builtinId="9" hidden="1"/>
    <cellStyle name="Hipervínculo visitado" xfId="686" builtinId="9" hidden="1"/>
    <cellStyle name="Hipervínculo visitado" xfId="682" builtinId="9" hidden="1"/>
    <cellStyle name="Hipervínculo visitado" xfId="678" builtinId="9" hidden="1"/>
    <cellStyle name="Hipervínculo visitado" xfId="674" builtinId="9" hidden="1"/>
    <cellStyle name="Hipervínculo visitado" xfId="670" builtinId="9" hidden="1"/>
    <cellStyle name="Hipervínculo visitado" xfId="666" builtinId="9" hidden="1"/>
    <cellStyle name="Hipervínculo visitado" xfId="662" builtinId="9" hidden="1"/>
    <cellStyle name="Hipervínculo visitado" xfId="658" builtinId="9" hidden="1"/>
    <cellStyle name="Hipervínculo visitado" xfId="654" builtinId="9" hidden="1"/>
    <cellStyle name="Hipervínculo visitado" xfId="650" builtinId="9" hidden="1"/>
    <cellStyle name="Hipervínculo visitado" xfId="646" builtinId="9" hidden="1"/>
    <cellStyle name="Hipervínculo visitado" xfId="642" builtinId="9" hidden="1"/>
    <cellStyle name="Hipervínculo visitado" xfId="638" builtinId="9" hidden="1"/>
    <cellStyle name="Hipervínculo visitado" xfId="634" builtinId="9" hidden="1"/>
    <cellStyle name="Hipervínculo visitado" xfId="630" builtinId="9" hidden="1"/>
    <cellStyle name="Hipervínculo visitado" xfId="626" builtinId="9" hidden="1"/>
    <cellStyle name="Hipervínculo visitado" xfId="622" builtinId="9" hidden="1"/>
    <cellStyle name="Hipervínculo visitado" xfId="618" builtinId="9" hidden="1"/>
    <cellStyle name="Hipervínculo visitado" xfId="614" builtinId="9" hidden="1"/>
    <cellStyle name="Hipervínculo visitado" xfId="610" builtinId="9" hidden="1"/>
    <cellStyle name="Hipervínculo visitado" xfId="606" builtinId="9" hidden="1"/>
    <cellStyle name="Hipervínculo visitado" xfId="602" builtinId="9" hidden="1"/>
    <cellStyle name="Hipervínculo visitado" xfId="598" builtinId="9" hidden="1"/>
    <cellStyle name="Hipervínculo visitado" xfId="594" builtinId="9" hidden="1"/>
    <cellStyle name="Hipervínculo visitado" xfId="590" builtinId="9" hidden="1"/>
    <cellStyle name="Hipervínculo visitado" xfId="586" builtinId="9" hidden="1"/>
    <cellStyle name="Hipervínculo visitado" xfId="582" builtinId="9" hidden="1"/>
    <cellStyle name="Hipervínculo visitado" xfId="578" builtinId="9" hidden="1"/>
    <cellStyle name="Hipervínculo visitado" xfId="574" builtinId="9" hidden="1"/>
    <cellStyle name="Hipervínculo visitado" xfId="570" builtinId="9" hidden="1"/>
    <cellStyle name="Hipervínculo visitado" xfId="566" builtinId="9" hidden="1"/>
    <cellStyle name="Hipervínculo visitado" xfId="562" builtinId="9" hidden="1"/>
    <cellStyle name="Hipervínculo visitado" xfId="558" builtinId="9" hidden="1"/>
    <cellStyle name="Hipervínculo visitado" xfId="554" builtinId="9" hidden="1"/>
    <cellStyle name="Hipervínculo visitado" xfId="550" builtinId="9" hidden="1"/>
    <cellStyle name="Hipervínculo visitado" xfId="546" builtinId="9" hidden="1"/>
    <cellStyle name="Hipervínculo visitado" xfId="542" builtinId="9" hidden="1"/>
    <cellStyle name="Hipervínculo visitado" xfId="538" builtinId="9" hidden="1"/>
    <cellStyle name="Hipervínculo visitado" xfId="534" builtinId="9" hidden="1"/>
    <cellStyle name="Hipervínculo visitado" xfId="530" builtinId="9" hidden="1"/>
    <cellStyle name="Hipervínculo visitado" xfId="526" builtinId="9" hidden="1"/>
    <cellStyle name="Hipervínculo visitado" xfId="522" builtinId="9" hidden="1"/>
    <cellStyle name="Hipervínculo visitado" xfId="518" builtinId="9" hidden="1"/>
    <cellStyle name="Hipervínculo visitado" xfId="514" builtinId="9" hidden="1"/>
    <cellStyle name="Hipervínculo visitado" xfId="510" builtinId="9" hidden="1"/>
    <cellStyle name="Hipervínculo visitado" xfId="506" builtinId="9" hidden="1"/>
    <cellStyle name="Hipervínculo visitado" xfId="502" builtinId="9" hidden="1"/>
    <cellStyle name="Hipervínculo visitado" xfId="498" builtinId="9" hidden="1"/>
    <cellStyle name="Hipervínculo visitado" xfId="494" builtinId="9" hidden="1"/>
    <cellStyle name="Hipervínculo visitado" xfId="490" builtinId="9" hidden="1"/>
    <cellStyle name="Hipervínculo visitado" xfId="486" builtinId="9" hidden="1"/>
    <cellStyle name="Hipervínculo visitado" xfId="482" builtinId="9" hidden="1"/>
    <cellStyle name="Hipervínculo visitado" xfId="478" builtinId="9" hidden="1"/>
    <cellStyle name="Hipervínculo visitado" xfId="474" builtinId="9" hidden="1"/>
    <cellStyle name="Hipervínculo visitado" xfId="470" builtinId="9" hidden="1"/>
    <cellStyle name="Hipervínculo visitado" xfId="466" builtinId="9" hidden="1"/>
    <cellStyle name="Hipervínculo visitado" xfId="462" builtinId="9" hidden="1"/>
    <cellStyle name="Hipervínculo visitado" xfId="458" builtinId="9" hidden="1"/>
    <cellStyle name="Hipervínculo visitado" xfId="454" builtinId="9" hidden="1"/>
    <cellStyle name="Hipervínculo visitado" xfId="450" builtinId="9" hidden="1"/>
    <cellStyle name="Hipervínculo visitado" xfId="446" builtinId="9" hidden="1"/>
    <cellStyle name="Hipervínculo visitado" xfId="442" builtinId="9" hidden="1"/>
    <cellStyle name="Hipervínculo visitado" xfId="438" builtinId="9" hidden="1"/>
    <cellStyle name="Hipervínculo visitado" xfId="434" builtinId="9" hidden="1"/>
    <cellStyle name="Hipervínculo visitado" xfId="430" builtinId="9" hidden="1"/>
    <cellStyle name="Hipervínculo visitado" xfId="426" builtinId="9" hidden="1"/>
    <cellStyle name="Hipervínculo visitado" xfId="422" builtinId="9" hidden="1"/>
    <cellStyle name="Hipervínculo visitado" xfId="418" builtinId="9" hidden="1"/>
    <cellStyle name="Hipervínculo visitado" xfId="414" builtinId="9" hidden="1"/>
    <cellStyle name="Hipervínculo visitado" xfId="410" builtinId="9" hidden="1"/>
    <cellStyle name="Hipervínculo visitado" xfId="406" builtinId="9" hidden="1"/>
    <cellStyle name="Hipervínculo visitado" xfId="402" builtinId="9" hidden="1"/>
    <cellStyle name="Hipervínculo visitado" xfId="398" builtinId="9" hidden="1"/>
    <cellStyle name="Hipervínculo visitado" xfId="394" builtinId="9" hidden="1"/>
    <cellStyle name="Hipervínculo visitado" xfId="390" builtinId="9" hidden="1"/>
    <cellStyle name="Hipervínculo visitado" xfId="386" builtinId="9" hidden="1"/>
    <cellStyle name="Hipervínculo visitado" xfId="382" builtinId="9" hidden="1"/>
    <cellStyle name="Hipervínculo visitado" xfId="378" builtinId="9" hidden="1"/>
    <cellStyle name="Hipervínculo visitado" xfId="374" builtinId="9" hidden="1"/>
    <cellStyle name="Hipervínculo visitado" xfId="370" builtinId="9" hidden="1"/>
    <cellStyle name="Hipervínculo visitado" xfId="366" builtinId="9" hidden="1"/>
    <cellStyle name="Hipervínculo visitado" xfId="362" builtinId="9" hidden="1"/>
    <cellStyle name="Hipervínculo visitado" xfId="358" builtinId="9" hidden="1"/>
    <cellStyle name="Hipervínculo visitado" xfId="354" builtinId="9" hidden="1"/>
    <cellStyle name="Hipervínculo visitado" xfId="350" builtinId="9" hidden="1"/>
    <cellStyle name="Hipervínculo visitado" xfId="346" builtinId="9" hidden="1"/>
    <cellStyle name="Hipervínculo visitado" xfId="342" builtinId="9" hidden="1"/>
    <cellStyle name="Hipervínculo visitado" xfId="338" builtinId="9" hidden="1"/>
    <cellStyle name="Hipervínculo visitado" xfId="334" builtinId="9" hidden="1"/>
    <cellStyle name="Hipervínculo visitado" xfId="330" builtinId="9" hidden="1"/>
    <cellStyle name="Hipervínculo visitado" xfId="326" builtinId="9" hidden="1"/>
    <cellStyle name="Hipervínculo visitado" xfId="322" builtinId="9" hidden="1"/>
    <cellStyle name="Hipervínculo visitado" xfId="318" builtinId="9" hidden="1"/>
    <cellStyle name="Hipervínculo visitado" xfId="314" builtinId="9" hidden="1"/>
    <cellStyle name="Hipervínculo visitado" xfId="310" builtinId="9" hidden="1"/>
    <cellStyle name="Hipervínculo visitado" xfId="306" builtinId="9" hidden="1"/>
    <cellStyle name="Hipervínculo visitado" xfId="302" builtinId="9" hidden="1"/>
    <cellStyle name="Hipervínculo visitado" xfId="298" builtinId="9" hidden="1"/>
    <cellStyle name="Hipervínculo visitado" xfId="294" builtinId="9" hidden="1"/>
    <cellStyle name="Hipervínculo visitado" xfId="290" builtinId="9" hidden="1"/>
    <cellStyle name="Hipervínculo visitado" xfId="286" builtinId="9" hidden="1"/>
    <cellStyle name="Hipervínculo visitado" xfId="282" builtinId="9" hidden="1"/>
    <cellStyle name="Hipervínculo visitado" xfId="278" builtinId="9" hidden="1"/>
    <cellStyle name="Hipervínculo visitado" xfId="274" builtinId="9" hidden="1"/>
    <cellStyle name="Hipervínculo visitado" xfId="270" builtinId="9" hidden="1"/>
    <cellStyle name="Hipervínculo visitado" xfId="266" builtinId="9" hidden="1"/>
    <cellStyle name="Hipervínculo visitado" xfId="262" builtinId="9" hidden="1"/>
    <cellStyle name="Hipervínculo visitado" xfId="258" builtinId="9" hidden="1"/>
    <cellStyle name="Hipervínculo visitado" xfId="254" builtinId="9" hidden="1"/>
    <cellStyle name="Hipervínculo visitado" xfId="250" builtinId="9" hidden="1"/>
    <cellStyle name="Hipervínculo visitado" xfId="246" builtinId="9" hidden="1"/>
    <cellStyle name="Hipervínculo visitado" xfId="242" builtinId="9" hidden="1"/>
    <cellStyle name="Hipervínculo visitado" xfId="238" builtinId="9" hidden="1"/>
    <cellStyle name="Hipervínculo visitado" xfId="234" builtinId="9" hidden="1"/>
    <cellStyle name="Hipervínculo visitado" xfId="230" builtinId="9" hidden="1"/>
    <cellStyle name="Hipervínculo visitado" xfId="226" builtinId="9" hidden="1"/>
    <cellStyle name="Hipervínculo visitado" xfId="221" builtinId="9" hidden="1"/>
    <cellStyle name="Hipervínculo visitado" xfId="217" builtinId="9" hidden="1"/>
    <cellStyle name="Hipervínculo visitado" xfId="213" builtinId="9" hidden="1"/>
    <cellStyle name="Hipervínculo visitado" xfId="209" builtinId="9" hidden="1"/>
    <cellStyle name="Hipervínculo visitado" xfId="205" builtinId="9" hidden="1"/>
    <cellStyle name="Hipervínculo visitado" xfId="201" builtinId="9" hidden="1"/>
    <cellStyle name="Hipervínculo visitado" xfId="197" builtinId="9" hidden="1"/>
    <cellStyle name="Hipervínculo visitado" xfId="193" builtinId="9" hidden="1"/>
    <cellStyle name="Hipervínculo visitado" xfId="189" builtinId="9" hidden="1"/>
    <cellStyle name="Hipervínculo visitado" xfId="185" builtinId="9" hidden="1"/>
    <cellStyle name="Hipervínculo visitado" xfId="181" builtinId="9" hidden="1"/>
    <cellStyle name="Hipervínculo visitado" xfId="177" builtinId="9" hidden="1"/>
    <cellStyle name="Hipervínculo visitado" xfId="173" builtinId="9" hidden="1"/>
    <cellStyle name="Hipervínculo visitado" xfId="169" builtinId="9" hidden="1"/>
    <cellStyle name="Hipervínculo visitado" xfId="165" builtinId="9" hidden="1"/>
    <cellStyle name="Hipervínculo visitado" xfId="161" builtinId="9" hidden="1"/>
    <cellStyle name="Hipervínculo visitado" xfId="157" builtinId="9" hidden="1"/>
    <cellStyle name="Hipervínculo visitado" xfId="153" builtinId="9" hidden="1"/>
    <cellStyle name="Hipervínculo visitado" xfId="149" builtinId="9" hidden="1"/>
    <cellStyle name="Hipervínculo visitado" xfId="145" builtinId="9" hidden="1"/>
    <cellStyle name="Hipervínculo visitado" xfId="141" builtinId="9" hidden="1"/>
    <cellStyle name="Hipervínculo visitado" xfId="137" builtinId="9" hidden="1"/>
    <cellStyle name="Hipervínculo visitado" xfId="133" builtinId="9" hidden="1"/>
    <cellStyle name="Hipervínculo visitado" xfId="129" builtinId="9" hidden="1"/>
    <cellStyle name="Hipervínculo visitado" xfId="125" builtinId="9" hidden="1"/>
    <cellStyle name="Hipervínculo visitado" xfId="121" builtinId="9" hidden="1"/>
    <cellStyle name="Hipervínculo visitado" xfId="117" builtinId="9" hidden="1"/>
    <cellStyle name="Hipervínculo visitado" xfId="113" builtinId="9" hidden="1"/>
    <cellStyle name="Hipervínculo visitado" xfId="109" builtinId="9" hidden="1"/>
    <cellStyle name="Hipervínculo visitado" xfId="105" builtinId="9" hidden="1"/>
    <cellStyle name="Hipervínculo visitado" xfId="101" builtinId="9" hidden="1"/>
    <cellStyle name="Hipervínculo visitado" xfId="97" builtinId="9" hidden="1"/>
    <cellStyle name="Hipervínculo visitado" xfId="93" builtinId="9" hidden="1"/>
    <cellStyle name="Hipervínculo visitado" xfId="89" builtinId="9" hidden="1"/>
    <cellStyle name="Hipervínculo visitado" xfId="85" builtinId="9" hidden="1"/>
    <cellStyle name="Hipervínculo visitado" xfId="81" builtinId="9" hidden="1"/>
    <cellStyle name="Hipervínculo visitado" xfId="38" builtinId="9" hidden="1"/>
    <cellStyle name="Hipervínculo visitado" xfId="40" builtinId="9" hidden="1"/>
    <cellStyle name="Hipervínculo visitado" xfId="42" builtinId="9" hidden="1"/>
    <cellStyle name="Hipervínculo visitado" xfId="46" builtinId="9" hidden="1"/>
    <cellStyle name="Hipervínculo visitado" xfId="48" builtinId="9" hidden="1"/>
    <cellStyle name="Hipervínculo visitado" xfId="50" builtinId="9" hidden="1"/>
    <cellStyle name="Hipervínculo visitado" xfId="54" builtinId="9" hidden="1"/>
    <cellStyle name="Hipervínculo visitado" xfId="56" builtinId="9" hidden="1"/>
    <cellStyle name="Hipervínculo visitado" xfId="58" builtinId="9" hidden="1"/>
    <cellStyle name="Hipervínculo visitado" xfId="62" builtinId="9" hidden="1"/>
    <cellStyle name="Hipervínculo visitado" xfId="64" builtinId="9" hidden="1"/>
    <cellStyle name="Hipervínculo visitado" xfId="66" builtinId="9" hidden="1"/>
    <cellStyle name="Hipervínculo visitado" xfId="70" builtinId="9" hidden="1"/>
    <cellStyle name="Hipervínculo visitado" xfId="72" builtinId="9" hidden="1"/>
    <cellStyle name="Hipervínculo visitado" xfId="74" builtinId="9" hidden="1"/>
    <cellStyle name="Hipervínculo visitado" xfId="79" builtinId="9" hidden="1"/>
    <cellStyle name="Hipervínculo visitado" xfId="77" builtinId="9" hidden="1"/>
    <cellStyle name="Hipervínculo visitado" xfId="68" builtinId="9" hidden="1"/>
    <cellStyle name="Hipervínculo visitado" xfId="60" builtinId="9" hidden="1"/>
    <cellStyle name="Hipervínculo visitado" xfId="52" builtinId="9" hidden="1"/>
    <cellStyle name="Hipervínculo visitado" xfId="44" builtinId="9" hidden="1"/>
    <cellStyle name="Hipervínculo visitado" xfId="36" builtinId="9" hidden="1"/>
    <cellStyle name="Hipervínculo visitado" xfId="24" builtinId="9" hidden="1"/>
    <cellStyle name="Hipervínculo visitado" xfId="26" builtinId="9" hidden="1"/>
    <cellStyle name="Hipervínculo visitado" xfId="30" builtinId="9" hidden="1"/>
    <cellStyle name="Hipervínculo visitado" xfId="32" builtinId="9" hidden="1"/>
    <cellStyle name="Hipervínculo visitado" xfId="34" builtinId="9" hidden="1"/>
    <cellStyle name="Hipervínculo visitado" xfId="28" builtinId="9" hidden="1"/>
    <cellStyle name="Hipervínculo visitado" xfId="15" builtinId="9" hidden="1"/>
    <cellStyle name="Hipervínculo visitado" xfId="22" builtinId="9" hidden="1"/>
    <cellStyle name="Hipervínculo visitado" xfId="13" builtinId="9" hidden="1"/>
    <cellStyle name="Hipervínculo visitado" xfId="11" builtinId="9" hidden="1"/>
    <cellStyle name="Hipervínculo visitado" xfId="912" builtinId="9" hidden="1"/>
    <cellStyle name="Hipervínculo visitado" xfId="914" builtinId="9" hidden="1"/>
    <cellStyle name="Hipervínculo visitado" xfId="916" builtinId="9" hidden="1"/>
    <cellStyle name="Hipervínculo visitado" xfId="918" builtinId="9" hidden="1"/>
    <cellStyle name="Hipervínculo visitado" xfId="920" builtinId="9" hidden="1"/>
    <cellStyle name="Hipervínculo visitado" xfId="922" builtinId="9" hidden="1"/>
    <cellStyle name="Hipervínculo visitado" xfId="924" builtinId="9" hidden="1"/>
    <cellStyle name="Hipervínculo visitado" xfId="926" builtinId="9" hidden="1"/>
    <cellStyle name="Hipervínculo visitado" xfId="928" builtinId="9" hidden="1"/>
    <cellStyle name="Hipervínculo visitado" xfId="930" builtinId="9" hidden="1"/>
    <cellStyle name="Hipervínculo visitado" xfId="932" builtinId="9" hidden="1"/>
    <cellStyle name="Hipervínculo visitado" xfId="934" builtinId="9" hidden="1"/>
    <cellStyle name="Hipervínculo visitado" xfId="936" builtinId="9" hidden="1"/>
    <cellStyle name="Hipervínculo visitado" xfId="938" builtinId="9" hidden="1"/>
    <cellStyle name="Hipervínculo visitado" xfId="940" builtinId="9" hidden="1"/>
    <cellStyle name="Hipervínculo visitado" xfId="942" builtinId="9" hidden="1"/>
    <cellStyle name="Hipervínculo visitado" xfId="944" builtinId="9" hidden="1"/>
    <cellStyle name="Hipervínculo visitado" xfId="946" builtinId="9" hidden="1"/>
    <cellStyle name="Hipervínculo visitado" xfId="948" builtinId="9" hidden="1"/>
    <cellStyle name="Hipervínculo visitado" xfId="950" builtinId="9" hidden="1"/>
    <cellStyle name="Hipervínculo visitado" xfId="952" builtinId="9" hidden="1"/>
    <cellStyle name="Hipervínculo visitado" xfId="954" builtinId="9" hidden="1"/>
    <cellStyle name="Hipervínculo visitado" xfId="956" builtinId="9" hidden="1"/>
    <cellStyle name="Hipervínculo visitado" xfId="958" builtinId="9" hidden="1"/>
    <cellStyle name="Hipervínculo visitado" xfId="960" builtinId="9" hidden="1"/>
    <cellStyle name="Hipervínculo visitado" xfId="962" builtinId="9" hidden="1"/>
    <cellStyle name="Hipervínculo visitado" xfId="964" builtinId="9" hidden="1"/>
    <cellStyle name="Hipervínculo visitado" xfId="966" builtinId="9" hidden="1"/>
    <cellStyle name="Hipervínculo visitado" xfId="968" builtinId="9" hidden="1"/>
    <cellStyle name="Hipervínculo visitado" xfId="970" builtinId="9" hidden="1"/>
    <cellStyle name="Hipervínculo visitado" xfId="972" builtinId="9" hidden="1"/>
    <cellStyle name="Hipervínculo visitado" xfId="974" builtinId="9" hidden="1"/>
    <cellStyle name="Hipervínculo visitado" xfId="976" builtinId="9" hidden="1"/>
    <cellStyle name="Hipervínculo visitado" xfId="978" builtinId="9" hidden="1"/>
    <cellStyle name="Hipervínculo visitado" xfId="980" builtinId="9" hidden="1"/>
    <cellStyle name="Hipervínculo visitado" xfId="982" builtinId="9" hidden="1"/>
    <cellStyle name="Hipervínculo visitado" xfId="984" builtinId="9" hidden="1"/>
    <cellStyle name="Hipervínculo visitado" xfId="986" builtinId="9" hidden="1"/>
    <cellStyle name="Hipervínculo visitado" xfId="988" builtinId="9" hidden="1"/>
    <cellStyle name="Hipervínculo visitado" xfId="990" builtinId="9" hidden="1"/>
    <cellStyle name="Hipervínculo visitado" xfId="992" builtinId="9" hidden="1"/>
    <cellStyle name="Hipervínculo visitado" xfId="994" builtinId="9" hidden="1"/>
    <cellStyle name="Hipervínculo visitado" xfId="996" builtinId="9" hidden="1"/>
    <cellStyle name="Hipervínculo visitado" xfId="998" builtinId="9" hidden="1"/>
    <cellStyle name="Hipervínculo visitado" xfId="1000" builtinId="9" hidden="1"/>
    <cellStyle name="Hipervínculo visitado" xfId="1002" builtinId="9" hidden="1"/>
    <cellStyle name="Hipervínculo visitado" xfId="1004" builtinId="9" hidden="1"/>
    <cellStyle name="Hipervínculo visitado" xfId="1006" builtinId="9" hidden="1"/>
    <cellStyle name="Hipervínculo visitado" xfId="1008" builtinId="9" hidden="1"/>
    <cellStyle name="Hipervínculo visitado" xfId="1010" builtinId="9" hidden="1"/>
    <cellStyle name="Hipervínculo visitado" xfId="1012" builtinId="9" hidden="1"/>
    <cellStyle name="Hipervínculo visitado" xfId="1014" builtinId="9" hidden="1"/>
    <cellStyle name="Hipervínculo visitado" xfId="1016" builtinId="9" hidden="1"/>
    <cellStyle name="Hipervínculo visitado" xfId="1018" builtinId="9" hidden="1"/>
    <cellStyle name="Hipervínculo visitado" xfId="1020" builtinId="9" hidden="1"/>
    <cellStyle name="Hipervínculo visitado" xfId="1022" builtinId="9" hidden="1"/>
    <cellStyle name="Hipervínculo visitado" xfId="1024" builtinId="9" hidden="1"/>
    <cellStyle name="Hipervínculo visitado" xfId="1026" builtinId="9" hidden="1"/>
    <cellStyle name="Hipervínculo visitado" xfId="1028" builtinId="9" hidden="1"/>
    <cellStyle name="Hipervínculo visitado" xfId="1030" builtinId="9" hidden="1"/>
    <cellStyle name="Hipervínculo visitado" xfId="1032" builtinId="9" hidden="1"/>
    <cellStyle name="Hipervínculo visitado" xfId="1034" builtinId="9" hidden="1"/>
    <cellStyle name="Hipervínculo visitado" xfId="1036" builtinId="9" hidden="1"/>
    <cellStyle name="Hipervínculo visitado" xfId="1038" builtinId="9" hidden="1"/>
    <cellStyle name="Hipervínculo visitado" xfId="1040" builtinId="9" hidden="1"/>
    <cellStyle name="Hipervínculo visitado" xfId="1042" builtinId="9" hidden="1"/>
    <cellStyle name="Hipervínculo visitado" xfId="1044" builtinId="9" hidden="1"/>
    <cellStyle name="Hipervínculo visitado" xfId="1046" builtinId="9" hidden="1"/>
    <cellStyle name="Hipervínculo visitado" xfId="1048" builtinId="9" hidden="1"/>
    <cellStyle name="Hipervínculo visitado" xfId="1050" builtinId="9" hidden="1"/>
    <cellStyle name="Hipervínculo visitado" xfId="1052" builtinId="9" hidden="1"/>
    <cellStyle name="Hipervínculo visitado" xfId="1054" builtinId="9" hidden="1"/>
    <cellStyle name="Hipervínculo visitado" xfId="1056" builtinId="9" hidden="1"/>
    <cellStyle name="Hipervínculo visitado" xfId="1058" builtinId="9" hidden="1"/>
    <cellStyle name="Hipervínculo visitado" xfId="1060" builtinId="9" hidden="1"/>
    <cellStyle name="Hipervínculo visitado" xfId="1062" builtinId="9" hidden="1"/>
    <cellStyle name="Hipervínculo visitado" xfId="1064" builtinId="9" hidden="1"/>
    <cellStyle name="Hipervínculo visitado" xfId="1066" builtinId="9" hidden="1"/>
    <cellStyle name="Hipervínculo visitado" xfId="1068" builtinId="9" hidden="1"/>
    <cellStyle name="Hipervínculo visitado" xfId="1070" builtinId="9" hidden="1"/>
    <cellStyle name="Hipervínculo visitado" xfId="1072" builtinId="9" hidden="1"/>
    <cellStyle name="Hipervínculo visitado" xfId="1074" builtinId="9" hidden="1"/>
    <cellStyle name="Hipervínculo visitado" xfId="1076" builtinId="9" hidden="1"/>
    <cellStyle name="Hipervínculo visitado" xfId="1078" builtinId="9" hidden="1"/>
    <cellStyle name="Hipervínculo visitado" xfId="1080" builtinId="9" hidden="1"/>
    <cellStyle name="Hipervínculo visitado" xfId="1082" builtinId="9" hidden="1"/>
    <cellStyle name="Hipervínculo visitado" xfId="1084" builtinId="9" hidden="1"/>
    <cellStyle name="Hipervínculo visitado" xfId="1086" builtinId="9" hidden="1"/>
    <cellStyle name="Hipervínculo visitado" xfId="1088" builtinId="9" hidden="1"/>
    <cellStyle name="Hipervínculo visitado" xfId="1090" builtinId="9" hidden="1"/>
    <cellStyle name="Hipervínculo visitado" xfId="1092" builtinId="9" hidden="1"/>
    <cellStyle name="Hipervínculo visitado" xfId="1094" builtinId="9" hidden="1"/>
    <cellStyle name="Hipervínculo visitado" xfId="1096" builtinId="9" hidden="1"/>
    <cellStyle name="Hipervínculo visitado" xfId="1098" builtinId="9" hidden="1"/>
    <cellStyle name="Hipervínculo visitado" xfId="1100" builtinId="9" hidden="1"/>
    <cellStyle name="Hipervínculo visitado" xfId="1102" builtinId="9" hidden="1"/>
    <cellStyle name="Hipervínculo visitado" xfId="1104" builtinId="9" hidden="1"/>
    <cellStyle name="Hipervínculo visitado" xfId="1106" builtinId="9" hidden="1"/>
    <cellStyle name="Hipervínculo visitado" xfId="1108" builtinId="9" hidden="1"/>
    <cellStyle name="Hipervínculo visitado" xfId="1110" builtinId="9" hidden="1"/>
    <cellStyle name="Hipervínculo visitado" xfId="1112" builtinId="9" hidden="1"/>
    <cellStyle name="Hipervínculo visitado" xfId="1114" builtinId="9" hidden="1"/>
    <cellStyle name="Hipervínculo visitado" xfId="1116" builtinId="9" hidden="1"/>
    <cellStyle name="Hipervínculo visitado" xfId="1118" builtinId="9" hidden="1"/>
    <cellStyle name="Hipervínculo visitado" xfId="1120" builtinId="9" hidden="1"/>
    <cellStyle name="Hipervínculo visitado" xfId="1122" builtinId="9" hidden="1"/>
    <cellStyle name="Hipervínculo visitado" xfId="1124" builtinId="9" hidden="1"/>
    <cellStyle name="Hipervínculo visitado" xfId="1126" builtinId="9" hidden="1"/>
    <cellStyle name="Hipervínculo visitado" xfId="1128" builtinId="9" hidden="1"/>
    <cellStyle name="Hipervínculo visitado" xfId="1130" builtinId="9" hidden="1"/>
    <cellStyle name="Hipervínculo visitado" xfId="1132" builtinId="9" hidden="1"/>
    <cellStyle name="Hipervínculo visitado" xfId="1134" builtinId="9" hidden="1"/>
    <cellStyle name="Hipervínculo visitado" xfId="1136" builtinId="9" hidden="1"/>
    <cellStyle name="Hipervínculo visitado" xfId="1138" builtinId="9" hidden="1"/>
    <cellStyle name="Hipervínculo visitado" xfId="1140" builtinId="9" hidden="1"/>
    <cellStyle name="Hipervínculo visitado" xfId="1142" builtinId="9" hidden="1"/>
    <cellStyle name="Hipervínculo visitado" xfId="1144" builtinId="9" hidden="1"/>
    <cellStyle name="Hipervínculo visitado" xfId="1146" builtinId="9" hidden="1"/>
    <cellStyle name="Hipervínculo visitado" xfId="1148" builtinId="9" hidden="1"/>
    <cellStyle name="Hipervínculo visitado" xfId="1150" builtinId="9" hidden="1"/>
    <cellStyle name="Hipervínculo visitado" xfId="1152" builtinId="9" hidden="1"/>
    <cellStyle name="Hipervínculo visitado" xfId="1154" builtinId="9" hidden="1"/>
    <cellStyle name="Hipervínculo visitado" xfId="1156" builtinId="9" hidden="1"/>
    <cellStyle name="Hipervínculo visitado" xfId="1158" builtinId="9" hidden="1"/>
    <cellStyle name="Hipervínculo visitado" xfId="1160" builtinId="9" hidden="1"/>
    <cellStyle name="Hipervínculo visitado" xfId="1162" builtinId="9" hidden="1"/>
    <cellStyle name="Hipervínculo visitado" xfId="1164" builtinId="9" hidden="1"/>
    <cellStyle name="Hipervínculo visitado" xfId="1166" builtinId="9" hidden="1"/>
    <cellStyle name="Hipervínculo visitado" xfId="1168" builtinId="9" hidden="1"/>
    <cellStyle name="Hipervínculo visitado" xfId="1170" builtinId="9" hidden="1"/>
    <cellStyle name="Hipervínculo visitado" xfId="1172" builtinId="9" hidden="1"/>
    <cellStyle name="Hipervínculo visitado" xfId="1174" builtinId="9" hidden="1"/>
    <cellStyle name="Hipervínculo visitado" xfId="1176" builtinId="9" hidden="1"/>
    <cellStyle name="Hipervínculo visitado" xfId="1178" builtinId="9" hidden="1"/>
    <cellStyle name="Hipervínculo visitado" xfId="1180" builtinId="9" hidden="1"/>
    <cellStyle name="Hipervínculo visitado" xfId="1182" builtinId="9" hidden="1"/>
    <cellStyle name="Hipervínculo visitado" xfId="1184" builtinId="9" hidden="1"/>
    <cellStyle name="Hipervínculo visitado" xfId="1186" builtinId="9" hidden="1"/>
    <cellStyle name="Hipervínculo visitado" xfId="1188" builtinId="9" hidden="1"/>
    <cellStyle name="Hipervínculo visitado" xfId="1190" builtinId="9" hidden="1"/>
    <cellStyle name="Hipervínculo visitado" xfId="1192" builtinId="9" hidden="1"/>
    <cellStyle name="Hipervínculo visitado" xfId="1194" builtinId="9" hidden="1"/>
    <cellStyle name="Hipervínculo visitado" xfId="1196" builtinId="9" hidden="1"/>
    <cellStyle name="Hipervínculo visitado" xfId="1198" builtinId="9" hidden="1"/>
    <cellStyle name="Hipervínculo visitado" xfId="1200" builtinId="9" hidden="1"/>
    <cellStyle name="Hipervínculo visitado" xfId="1202" builtinId="9" hidden="1"/>
    <cellStyle name="Hipervínculo visitado" xfId="1204" builtinId="9" hidden="1"/>
    <cellStyle name="Hipervínculo visitado" xfId="1206" builtinId="9" hidden="1"/>
    <cellStyle name="Hipervínculo visitado" xfId="1208" builtinId="9" hidden="1"/>
    <cellStyle name="Hipervínculo visitado" xfId="1210" builtinId="9" hidden="1"/>
    <cellStyle name="Hipervínculo visitado" xfId="1212" builtinId="9" hidden="1"/>
    <cellStyle name="Hipervínculo visitado" xfId="1214" builtinId="9" hidden="1"/>
    <cellStyle name="Hipervínculo visitado" xfId="1216" builtinId="9" hidden="1"/>
    <cellStyle name="Hipervínculo visitado" xfId="1218" builtinId="9" hidden="1"/>
    <cellStyle name="Hipervínculo visitado" xfId="1220" builtinId="9" hidden="1"/>
    <cellStyle name="Hipervínculo visitado" xfId="1222" builtinId="9" hidden="1"/>
    <cellStyle name="Hipervínculo visitado" xfId="1224" builtinId="9" hidden="1"/>
    <cellStyle name="Hipervínculo visitado" xfId="1226" builtinId="9" hidden="1"/>
    <cellStyle name="Hipervínculo visitado" xfId="1228" builtinId="9" hidden="1"/>
    <cellStyle name="Hipervínculo visitado" xfId="1230" builtinId="9" hidden="1"/>
    <cellStyle name="Hipervínculo visitado" xfId="1232" builtinId="9" hidden="1"/>
    <cellStyle name="Hipervínculo visitado" xfId="1234" builtinId="9" hidden="1"/>
    <cellStyle name="Hipervínculo visitado" xfId="1236" builtinId="9" hidden="1"/>
    <cellStyle name="Hipervínculo visitado" xfId="1238" builtinId="9" hidden="1"/>
    <cellStyle name="Hipervínculo visitado" xfId="1240" builtinId="9" hidden="1"/>
    <cellStyle name="Hipervínculo visitado" xfId="1242" builtinId="9" hidden="1"/>
    <cellStyle name="Hipervínculo visitado" xfId="1244" builtinId="9" hidden="1"/>
    <cellStyle name="Hipervínculo visitado" xfId="1246" builtinId="9" hidden="1"/>
    <cellStyle name="Hipervínculo visitado" xfId="1248" builtinId="9" hidden="1"/>
    <cellStyle name="Hipervínculo visitado" xfId="1250" builtinId="9" hidden="1"/>
    <cellStyle name="Hipervínculo visitado" xfId="1252" builtinId="9" hidden="1"/>
    <cellStyle name="Hipervínculo visitado" xfId="1254" builtinId="9" hidden="1"/>
    <cellStyle name="Hipervínculo visitado" xfId="1256" builtinId="9" hidden="1"/>
    <cellStyle name="Hipervínculo visitado" xfId="1258" builtinId="9" hidden="1"/>
    <cellStyle name="Hipervínculo visitado" xfId="1260" builtinId="9" hidden="1"/>
    <cellStyle name="Hipervínculo visitado" xfId="1262" builtinId="9" hidden="1"/>
    <cellStyle name="Hipervínculo visitado" xfId="1264" builtinId="9" hidden="1"/>
    <cellStyle name="Hipervínculo visitado" xfId="1266" builtinId="9" hidden="1"/>
    <cellStyle name="Hipervínculo visitado" xfId="1268" builtinId="9" hidden="1"/>
    <cellStyle name="Hipervínculo visitado" xfId="1270" builtinId="9" hidden="1"/>
    <cellStyle name="Hipervínculo visitado" xfId="1272" builtinId="9" hidden="1"/>
    <cellStyle name="Hipervínculo visitado" xfId="1274" builtinId="9" hidden="1"/>
    <cellStyle name="Hipervínculo visitado" xfId="1276" builtinId="9" hidden="1"/>
    <cellStyle name="Hipervínculo visitado" xfId="1278" builtinId="9" hidden="1"/>
    <cellStyle name="Hipervínculo visitado" xfId="1280" builtinId="9" hidden="1"/>
    <cellStyle name="Hipervínculo visitado" xfId="1282" builtinId="9" hidden="1"/>
    <cellStyle name="Hipervínculo visitado" xfId="1284" builtinId="9" hidden="1"/>
    <cellStyle name="Hipervínculo visitado" xfId="1286" builtinId="9" hidden="1"/>
    <cellStyle name="Hipervínculo visitado" xfId="1288" builtinId="9" hidden="1"/>
    <cellStyle name="Hipervínculo visitado" xfId="1290" builtinId="9" hidden="1"/>
    <cellStyle name="Hipervínculo visitado" xfId="1292" builtinId="9" hidden="1"/>
    <cellStyle name="Hipervínculo visitado" xfId="1294" builtinId="9" hidden="1"/>
    <cellStyle name="Hipervínculo visitado" xfId="1296" builtinId="9" hidden="1"/>
    <cellStyle name="Hipervínculo visitado" xfId="1298" builtinId="9" hidden="1"/>
    <cellStyle name="Hipervínculo visitado" xfId="1300" builtinId="9" hidden="1"/>
    <cellStyle name="Hipervínculo visitado" xfId="1302" builtinId="9" hidden="1"/>
    <cellStyle name="Hipervínculo visitado" xfId="1304" builtinId="9" hidden="1"/>
    <cellStyle name="Hipervínculo visitado" xfId="1306" builtinId="9" hidden="1"/>
    <cellStyle name="Hipervínculo visitado" xfId="1308" builtinId="9" hidden="1"/>
    <cellStyle name="Hipervínculo visitado" xfId="1310" builtinId="9" hidden="1"/>
    <cellStyle name="Hipervínculo visitado" xfId="1312" builtinId="9" hidden="1"/>
    <cellStyle name="Hipervínculo visitado" xfId="1314" builtinId="9" hidden="1"/>
    <cellStyle name="Hipervínculo visitado" xfId="1316" builtinId="9" hidden="1"/>
    <cellStyle name="Hipervínculo visitado" xfId="1318" builtinId="9" hidden="1"/>
    <cellStyle name="Hipervínculo visitado" xfId="1320" builtinId="9" hidden="1"/>
    <cellStyle name="Hipervínculo visitado" xfId="1322" builtinId="9" hidden="1"/>
    <cellStyle name="Hipervínculo visitado" xfId="1324" builtinId="9" hidden="1"/>
    <cellStyle name="Hipervínculo visitado" xfId="1326" builtinId="9" hidden="1"/>
    <cellStyle name="Hipervínculo visitado" xfId="1328" builtinId="9" hidden="1"/>
    <cellStyle name="Hipervínculo visitado" xfId="1330" builtinId="9" hidden="1"/>
    <cellStyle name="Hipervínculo visitado" xfId="1332" builtinId="9" hidden="1"/>
    <cellStyle name="Hipervínculo visitado" xfId="1334" builtinId="9" hidden="1"/>
    <cellStyle name="Hipervínculo visitado" xfId="1336" builtinId="9" hidden="1"/>
    <cellStyle name="Hipervínculo visitado" xfId="1338" builtinId="9" hidden="1"/>
    <cellStyle name="Hipervínculo visitado" xfId="1340" builtinId="9" hidden="1"/>
    <cellStyle name="Hipervínculo visitado" xfId="1342" builtinId="9" hidden="1"/>
    <cellStyle name="Hipervínculo visitado" xfId="1344" builtinId="9" hidden="1"/>
    <cellStyle name="Hipervínculo visitado" xfId="1346" builtinId="9" hidden="1"/>
    <cellStyle name="Hipervínculo visitado" xfId="1348" builtinId="9" hidden="1"/>
    <cellStyle name="Hipervínculo visitado" xfId="1350" builtinId="9" hidden="1"/>
    <cellStyle name="Hipervínculo visitado" xfId="1352" builtinId="9" hidden="1"/>
    <cellStyle name="Hipervínculo visitado" xfId="1354" builtinId="9" hidden="1"/>
    <cellStyle name="Hipervínculo visitado" xfId="1356" builtinId="9" hidden="1"/>
    <cellStyle name="Hipervínculo visitado" xfId="1358" builtinId="9" hidden="1"/>
    <cellStyle name="Hipervínculo visitado" xfId="1360" builtinId="9" hidden="1"/>
    <cellStyle name="Hipervínculo visitado" xfId="1362" builtinId="9" hidden="1"/>
    <cellStyle name="Hipervínculo visitado" xfId="1364" builtinId="9" hidden="1"/>
    <cellStyle name="Hipervínculo visitado" xfId="1366" builtinId="9" hidden="1"/>
    <cellStyle name="Hipervínculo visitado" xfId="1368" builtinId="9" hidden="1"/>
    <cellStyle name="Hipervínculo visitado" xfId="1370" builtinId="9" hidden="1"/>
    <cellStyle name="Hipervínculo visitado" xfId="1372" builtinId="9" hidden="1"/>
    <cellStyle name="Hipervínculo visitado" xfId="1374" builtinId="9" hidden="1"/>
    <cellStyle name="Hipervínculo visitado" xfId="1376" builtinId="9" hidden="1"/>
    <cellStyle name="Hipervínculo visitado" xfId="1378" builtinId="9" hidden="1"/>
    <cellStyle name="Hipervínculo visitado" xfId="1380" builtinId="9" hidden="1"/>
    <cellStyle name="Hipervínculo visitado" xfId="1382" builtinId="9" hidden="1"/>
    <cellStyle name="Hipervínculo visitado" xfId="1384" builtinId="9" hidden="1"/>
    <cellStyle name="Hipervínculo visitado" xfId="1386" builtinId="9" hidden="1"/>
    <cellStyle name="Hipervínculo visitado" xfId="1388" builtinId="9" hidden="1"/>
    <cellStyle name="Hipervínculo visitado" xfId="1390" builtinId="9" hidden="1"/>
    <cellStyle name="Hipervínculo visitado" xfId="1392" builtinId="9" hidden="1"/>
    <cellStyle name="Hipervínculo visitado" xfId="1394" builtinId="9" hidden="1"/>
    <cellStyle name="Hipervínculo visitado" xfId="1396" builtinId="9" hidden="1"/>
    <cellStyle name="Hipervínculo visitado" xfId="1398" builtinId="9" hidden="1"/>
    <cellStyle name="Hipervínculo visitado" xfId="1400" builtinId="9" hidden="1"/>
    <cellStyle name="Hipervínculo visitado" xfId="1402" builtinId="9" hidden="1"/>
    <cellStyle name="Hipervínculo visitado" xfId="1404" builtinId="9" hidden="1"/>
    <cellStyle name="Hipervínculo visitado" xfId="1406" builtinId="9" hidden="1"/>
    <cellStyle name="Hipervínculo visitado" xfId="1408" builtinId="9" hidden="1"/>
    <cellStyle name="Hipervínculo visitado" xfId="1410" builtinId="9" hidden="1"/>
    <cellStyle name="Hipervínculo visitado" xfId="1412" builtinId="9" hidden="1"/>
    <cellStyle name="Hipervínculo visitado" xfId="1414" builtinId="9" hidden="1"/>
    <cellStyle name="Hipervínculo visitado" xfId="1416" builtinId="9" hidden="1"/>
    <cellStyle name="Hipervínculo visitado" xfId="1418" builtinId="9" hidden="1"/>
    <cellStyle name="Hipervínculo visitado" xfId="1420" builtinId="9" hidden="1"/>
    <cellStyle name="Hipervínculo visitado" xfId="1422" builtinId="9" hidden="1"/>
    <cellStyle name="Hipervínculo visitado" xfId="1424" builtinId="9" hidden="1"/>
    <cellStyle name="Hipervínculo visitado" xfId="1426" builtinId="9" hidden="1"/>
    <cellStyle name="Hipervínculo visitado" xfId="1428" builtinId="9" hidden="1"/>
    <cellStyle name="Hipervínculo visitado" xfId="1430" builtinId="9" hidden="1"/>
    <cellStyle name="Hipervínculo visitado" xfId="1432" builtinId="9" hidden="1"/>
    <cellStyle name="Hipervínculo visitado" xfId="1434" builtinId="9" hidden="1"/>
    <cellStyle name="Hipervínculo visitado" xfId="1436" builtinId="9" hidden="1"/>
    <cellStyle name="Hipervínculo visitado" xfId="1438" builtinId="9" hidden="1"/>
    <cellStyle name="Hipervínculo visitado" xfId="1440" builtinId="9" hidden="1"/>
    <cellStyle name="Hipervínculo visitado" xfId="1442" builtinId="9" hidden="1"/>
    <cellStyle name="Hipervínculo visitado" xfId="1444" builtinId="9" hidden="1"/>
    <cellStyle name="Hipervínculo visitado" xfId="1446" builtinId="9" hidden="1"/>
    <cellStyle name="Hipervínculo visitado" xfId="1448" builtinId="9" hidden="1"/>
    <cellStyle name="Hipervínculo visitado" xfId="1450" builtinId="9" hidden="1"/>
    <cellStyle name="Hipervínculo visitado" xfId="1452" builtinId="9" hidden="1"/>
    <cellStyle name="Hipervínculo visitado" xfId="1454" builtinId="9" hidden="1"/>
    <cellStyle name="Hipervínculo visitado" xfId="1456" builtinId="9" hidden="1"/>
    <cellStyle name="Hipervínculo visitado" xfId="1458" builtinId="9" hidden="1"/>
    <cellStyle name="Hipervínculo visitado" xfId="1460" builtinId="9" hidden="1"/>
    <cellStyle name="Hipervínculo visitado" xfId="1462" builtinId="9" hidden="1"/>
    <cellStyle name="Hipervínculo visitado" xfId="1464" builtinId="9" hidden="1"/>
    <cellStyle name="Hipervínculo visitado" xfId="1466" builtinId="9" hidden="1"/>
    <cellStyle name="Hipervínculo visitado" xfId="1468" builtinId="9" hidden="1"/>
    <cellStyle name="Hipervínculo visitado" xfId="1470" builtinId="9" hidden="1"/>
    <cellStyle name="Hipervínculo visitado" xfId="1472" builtinId="9" hidden="1"/>
    <cellStyle name="Hipervínculo visitado" xfId="1474" builtinId="9" hidden="1"/>
    <cellStyle name="Hipervínculo visitado" xfId="1476" builtinId="9" hidden="1"/>
    <cellStyle name="Hipervínculo visitado" xfId="1478" builtinId="9" hidden="1"/>
    <cellStyle name="Hipervínculo visitado" xfId="1480" builtinId="9" hidden="1"/>
    <cellStyle name="Hipervínculo visitado" xfId="1482" builtinId="9" hidden="1"/>
    <cellStyle name="Hipervínculo visitado" xfId="1484" builtinId="9" hidden="1"/>
    <cellStyle name="Hipervínculo visitado" xfId="1486" builtinId="9" hidden="1"/>
    <cellStyle name="Hipervínculo visitado" xfId="1488" builtinId="9" hidden="1"/>
    <cellStyle name="Hipervínculo visitado" xfId="1490" builtinId="9" hidden="1"/>
    <cellStyle name="Hipervínculo visitado" xfId="1492" builtinId="9" hidden="1"/>
    <cellStyle name="Hipervínculo visitado" xfId="1494" builtinId="9" hidden="1"/>
    <cellStyle name="Hipervínculo visitado" xfId="1496" builtinId="9" hidden="1"/>
    <cellStyle name="Hipervínculo visitado" xfId="1498" builtinId="9" hidden="1"/>
    <cellStyle name="Hipervínculo visitado" xfId="1500" builtinId="9" hidden="1"/>
    <cellStyle name="Hipervínculo visitado" xfId="1502" builtinId="9" hidden="1"/>
    <cellStyle name="Hipervínculo visitado" xfId="1504" builtinId="9" hidden="1"/>
    <cellStyle name="Hipervínculo visitado" xfId="1506" builtinId="9" hidden="1"/>
    <cellStyle name="Hipervínculo visitado" xfId="1508" builtinId="9" hidden="1"/>
    <cellStyle name="Hipervínculo visitado" xfId="1510" builtinId="9" hidden="1"/>
    <cellStyle name="Hipervínculo visitado" xfId="1512" builtinId="9" hidden="1"/>
    <cellStyle name="Hipervínculo visitado" xfId="1514" builtinId="9" hidden="1"/>
    <cellStyle name="Hipervínculo visitado" xfId="1516" builtinId="9" hidden="1"/>
    <cellStyle name="Hipervínculo visitado" xfId="1518" builtinId="9" hidden="1"/>
    <cellStyle name="Hipervínculo visitado" xfId="1520" builtinId="9" hidden="1"/>
    <cellStyle name="Hipervínculo visitado" xfId="1522" builtinId="9" hidden="1"/>
    <cellStyle name="Hipervínculo visitado" xfId="1524" builtinId="9" hidden="1"/>
    <cellStyle name="Hipervínculo visitado" xfId="1526" builtinId="9" hidden="1"/>
    <cellStyle name="Hipervínculo visitado" xfId="1528" builtinId="9" hidden="1"/>
    <cellStyle name="Hipervínculo visitado" xfId="1530" builtinId="9" hidden="1"/>
    <cellStyle name="Hipervínculo visitado" xfId="1532" builtinId="9" hidden="1"/>
    <cellStyle name="Hipervínculo visitado" xfId="1534" builtinId="9" hidden="1"/>
    <cellStyle name="Hipervínculo visitado" xfId="1536" builtinId="9" hidden="1"/>
    <cellStyle name="Hipervínculo visitado" xfId="1538" builtinId="9" hidden="1"/>
    <cellStyle name="Hipervínculo visitado" xfId="1540" builtinId="9" hidden="1"/>
    <cellStyle name="Hipervínculo visitado" xfId="1542" builtinId="9" hidden="1"/>
    <cellStyle name="Hipervínculo visitado" xfId="1544" builtinId="9" hidden="1"/>
    <cellStyle name="Hipervínculo visitado" xfId="1546" builtinId="9" hidden="1"/>
    <cellStyle name="Hipervínculo visitado" xfId="1548" builtinId="9" hidden="1"/>
    <cellStyle name="Hipervínculo visitado" xfId="1550" builtinId="9" hidden="1"/>
    <cellStyle name="Hipervínculo visitado" xfId="1552" builtinId="9" hidden="1"/>
    <cellStyle name="Hipervínculo visitado" xfId="1554" builtinId="9" hidden="1"/>
    <cellStyle name="Hipervínculo visitado" xfId="1556" builtinId="9" hidden="1"/>
    <cellStyle name="Hipervínculo visitado" xfId="1558" builtinId="9" hidden="1"/>
    <cellStyle name="Hipervínculo visitado" xfId="1560" builtinId="9" hidden="1"/>
    <cellStyle name="Hipervínculo visitado" xfId="1562" builtinId="9" hidden="1"/>
    <cellStyle name="Hipervínculo visitado" xfId="1564" builtinId="9" hidden="1"/>
    <cellStyle name="Hipervínculo visitado" xfId="1566" builtinId="9" hidden="1"/>
    <cellStyle name="Hipervínculo visitado" xfId="1568" builtinId="9" hidden="1"/>
    <cellStyle name="Hipervínculo visitado" xfId="1570" builtinId="9" hidden="1"/>
    <cellStyle name="Hipervínculo visitado" xfId="1572" builtinId="9" hidden="1"/>
    <cellStyle name="Hipervínculo visitado" xfId="1574" builtinId="9" hidden="1"/>
    <cellStyle name="Hipervínculo visitado" xfId="1576" builtinId="9" hidden="1"/>
    <cellStyle name="Hipervínculo visitado" xfId="1578" builtinId="9" hidden="1"/>
    <cellStyle name="Hipervínculo visitado" xfId="1580" builtinId="9" hidden="1"/>
    <cellStyle name="Hipervínculo visitado" xfId="1582" builtinId="9" hidden="1"/>
    <cellStyle name="Hipervínculo visitado" xfId="1584" builtinId="9" hidden="1"/>
    <cellStyle name="Hipervínculo visitado" xfId="1586" builtinId="9" hidden="1"/>
    <cellStyle name="Hipervínculo visitado" xfId="1588" builtinId="9" hidden="1"/>
    <cellStyle name="Hipervínculo visitado" xfId="1590" builtinId="9" hidden="1"/>
    <cellStyle name="Hipervínculo visitado" xfId="1592" builtinId="9" hidden="1"/>
    <cellStyle name="Hipervínculo visitado" xfId="1594" builtinId="9" hidden="1"/>
    <cellStyle name="Hipervínculo visitado" xfId="1596" builtinId="9" hidden="1"/>
    <cellStyle name="Hipervínculo visitado" xfId="1598" builtinId="9" hidden="1"/>
    <cellStyle name="Hipervínculo visitado" xfId="1600" builtinId="9" hidden="1"/>
    <cellStyle name="Hipervínculo visitado" xfId="1602" builtinId="9" hidden="1"/>
    <cellStyle name="Hipervínculo visitado" xfId="1604" builtinId="9" hidden="1"/>
    <cellStyle name="Hipervínculo visitado" xfId="1606" builtinId="9" hidden="1"/>
    <cellStyle name="Hipervínculo visitado" xfId="1608" builtinId="9" hidden="1"/>
    <cellStyle name="Hipervínculo visitado" xfId="1610" builtinId="9" hidden="1"/>
    <cellStyle name="Hipervínculo visitado" xfId="1612" builtinId="9" hidden="1"/>
    <cellStyle name="Hipervínculo visitado" xfId="1614" builtinId="9" hidden="1"/>
    <cellStyle name="Hipervínculo visitado" xfId="1616" builtinId="9" hidden="1"/>
    <cellStyle name="Hipervínculo visitado" xfId="1618" builtinId="9" hidden="1"/>
    <cellStyle name="Hipervínculo visitado" xfId="1620" builtinId="9" hidden="1"/>
    <cellStyle name="Hipervínculo visitado" xfId="1622" builtinId="9" hidden="1"/>
    <cellStyle name="Hipervínculo visitado" xfId="1624" builtinId="9" hidden="1"/>
    <cellStyle name="Hipervínculo visitado" xfId="1626" builtinId="9" hidden="1"/>
    <cellStyle name="Hipervínculo visitado" xfId="1628" builtinId="9" hidden="1"/>
    <cellStyle name="Hipervínculo visitado" xfId="1630" builtinId="9" hidden="1"/>
    <cellStyle name="Hipervínculo visitado" xfId="1632" builtinId="9" hidden="1"/>
    <cellStyle name="Hipervínculo visitado" xfId="1634" builtinId="9" hidden="1"/>
    <cellStyle name="Hipervínculo visitado" xfId="1636" builtinId="9" hidden="1"/>
    <cellStyle name="Hipervínculo visitado" xfId="1638" builtinId="9" hidden="1"/>
    <cellStyle name="Hipervínculo visitado" xfId="1640" builtinId="9" hidden="1"/>
    <cellStyle name="Hipervínculo visitado" xfId="1642" builtinId="9" hidden="1"/>
    <cellStyle name="Hipervínculo visitado" xfId="1644" builtinId="9" hidden="1"/>
    <cellStyle name="Hipervínculo visitado" xfId="1646" builtinId="9" hidden="1"/>
    <cellStyle name="Hipervínculo visitado" xfId="1648" builtinId="9" hidden="1"/>
    <cellStyle name="Hipervínculo visitado" xfId="1650" builtinId="9" hidden="1"/>
    <cellStyle name="Hipervínculo visitado" xfId="1652" builtinId="9" hidden="1"/>
    <cellStyle name="Hipervínculo visitado" xfId="1654" builtinId="9" hidden="1"/>
    <cellStyle name="Hipervínculo visitado" xfId="1656" builtinId="9" hidden="1"/>
    <cellStyle name="Hipervínculo visitado" xfId="1658" builtinId="9" hidden="1"/>
    <cellStyle name="Hipervínculo visitado" xfId="1660" builtinId="9" hidden="1"/>
    <cellStyle name="Hipervínculo visitado" xfId="1662" builtinId="9" hidden="1"/>
    <cellStyle name="Hipervínculo visitado" xfId="1664" builtinId="9" hidden="1"/>
    <cellStyle name="Hipervínculo visitado" xfId="1666" builtinId="9" hidden="1"/>
    <cellStyle name="Hipervínculo visitado" xfId="1668" builtinId="9" hidden="1"/>
    <cellStyle name="Hipervínculo visitado" xfId="1670" builtinId="9" hidden="1"/>
    <cellStyle name="Hipervínculo visitado" xfId="1672" builtinId="9" hidden="1"/>
    <cellStyle name="Hipervínculo visitado" xfId="1674" builtinId="9" hidden="1"/>
    <cellStyle name="Hipervínculo visitado" xfId="1676" builtinId="9" hidden="1"/>
    <cellStyle name="Hipervínculo visitado" xfId="1678" builtinId="9" hidden="1"/>
    <cellStyle name="Hipervínculo visitado" xfId="1680" builtinId="9" hidden="1"/>
    <cellStyle name="Hipervínculo visitado" xfId="1682" builtinId="9" hidden="1"/>
    <cellStyle name="Hipervínculo visitado" xfId="1684" builtinId="9" hidden="1"/>
    <cellStyle name="Hipervínculo visitado" xfId="1686" builtinId="9" hidden="1"/>
    <cellStyle name="Hipervínculo visitado" xfId="1688" builtinId="9" hidden="1"/>
    <cellStyle name="Hipervínculo visitado" xfId="1690" builtinId="9" hidden="1"/>
    <cellStyle name="Hipervínculo visitado" xfId="1692" builtinId="9" hidden="1"/>
    <cellStyle name="Hipervínculo visitado" xfId="1694" builtinId="9" hidden="1"/>
    <cellStyle name="Hipervínculo visitado" xfId="1696" builtinId="9" hidden="1"/>
    <cellStyle name="Hipervínculo visitado" xfId="1698" builtinId="9" hidden="1"/>
    <cellStyle name="Hipervínculo visitado" xfId="1700" builtinId="9" hidden="1"/>
    <cellStyle name="Hipervínculo visitado" xfId="1702" builtinId="9" hidden="1"/>
    <cellStyle name="Hipervínculo visitado" xfId="1704" builtinId="9" hidden="1"/>
    <cellStyle name="Hipervínculo visitado" xfId="1706" builtinId="9" hidden="1"/>
    <cellStyle name="Hipervínculo visitado" xfId="1708" builtinId="9" hidden="1"/>
    <cellStyle name="Hipervínculo visitado" xfId="1710" builtinId="9" hidden="1"/>
    <cellStyle name="Hipervínculo visitado" xfId="1712" builtinId="9" hidden="1"/>
    <cellStyle name="Hipervínculo visitado" xfId="1714" builtinId="9" hidden="1"/>
    <cellStyle name="Hipervínculo visitado" xfId="1716" builtinId="9" hidden="1"/>
    <cellStyle name="Hipervínculo visitado" xfId="1718" builtinId="9" hidden="1"/>
    <cellStyle name="Hipervínculo visitado" xfId="1720" builtinId="9" hidden="1"/>
    <cellStyle name="Hipervínculo visitado" xfId="1722" builtinId="9" hidden="1"/>
    <cellStyle name="Hipervínculo visitado" xfId="1724" builtinId="9" hidden="1"/>
    <cellStyle name="Hipervínculo visitado" xfId="1726" builtinId="9" hidden="1"/>
    <cellStyle name="Hipervínculo visitado" xfId="1728" builtinId="9" hidden="1"/>
    <cellStyle name="Hipervínculo visitado" xfId="1730" builtinId="9" hidden="1"/>
    <cellStyle name="Hipervínculo visitado" xfId="1732" builtinId="9" hidden="1"/>
    <cellStyle name="Hipervínculo visitado" xfId="1734" builtinId="9" hidden="1"/>
    <cellStyle name="Hipervínculo visitado" xfId="1736" builtinId="9" hidden="1"/>
    <cellStyle name="Hipervínculo visitado" xfId="1738" builtinId="9" hidden="1"/>
    <cellStyle name="Hipervínculo visitado" xfId="1740" builtinId="9" hidden="1"/>
    <cellStyle name="Hipervínculo visitado" xfId="1742" builtinId="9" hidden="1"/>
    <cellStyle name="Hipervínculo visitado" xfId="1744" builtinId="9" hidden="1"/>
    <cellStyle name="Hipervínculo visitado" xfId="1746" builtinId="9" hidden="1"/>
    <cellStyle name="Hipervínculo visitado" xfId="1748" builtinId="9" hidden="1"/>
    <cellStyle name="Hipervínculo visitado" xfId="1750" builtinId="9" hidden="1"/>
    <cellStyle name="Hipervínculo visitado" xfId="1752" builtinId="9" hidden="1"/>
    <cellStyle name="Hipervínculo visitado" xfId="1754" builtinId="9" hidden="1"/>
    <cellStyle name="Hipervínculo visitado" xfId="1756" builtinId="9" hidden="1"/>
    <cellStyle name="Hipervínculo visitado" xfId="1758" builtinId="9" hidden="1"/>
    <cellStyle name="Hipervínculo visitado" xfId="1760" builtinId="9" hidden="1"/>
    <cellStyle name="Hipervínculo visitado" xfId="1762" builtinId="9" hidden="1"/>
    <cellStyle name="Hipervínculo visitado" xfId="1764" builtinId="9" hidden="1"/>
    <cellStyle name="Hipervínculo visitado" xfId="1766" builtinId="9" hidden="1"/>
    <cellStyle name="Hipervínculo visitado" xfId="1768" builtinId="9" hidden="1"/>
    <cellStyle name="Hipervínculo visitado" xfId="1770" builtinId="9" hidden="1"/>
    <cellStyle name="Hipervínculo visitado" xfId="1772" builtinId="9" hidden="1"/>
    <cellStyle name="Hipervínculo visitado" xfId="1774" builtinId="9" hidden="1"/>
    <cellStyle name="Hipervínculo visitado" xfId="1776" builtinId="9" hidden="1"/>
    <cellStyle name="Hipervínculo visitado" xfId="1778" builtinId="9" hidden="1"/>
    <cellStyle name="Hipervínculo visitado" xfId="1780" builtinId="9" hidden="1"/>
    <cellStyle name="Hipervínculo visitado" xfId="1782" builtinId="9" hidden="1"/>
    <cellStyle name="Hipervínculo visitado" xfId="1784" builtinId="9" hidden="1"/>
    <cellStyle name="Hipervínculo visitado" xfId="1786" builtinId="9" hidden="1"/>
    <cellStyle name="Hipervínculo visitado" xfId="1788" builtinId="9" hidden="1"/>
    <cellStyle name="Hipervínculo visitado" xfId="1790" builtinId="9" hidden="1"/>
    <cellStyle name="Hipervínculo visitado" xfId="1792" builtinId="9" hidden="1"/>
    <cellStyle name="Hipervínculo visitado" xfId="1794" builtinId="9" hidden="1"/>
    <cellStyle name="Hipervínculo visitado" xfId="1796" builtinId="9" hidden="1"/>
    <cellStyle name="Hipervínculo visitado" xfId="1798" builtinId="9" hidden="1"/>
    <cellStyle name="Hipervínculo visitado" xfId="1800" builtinId="9" hidden="1"/>
    <cellStyle name="Hipervínculo visitado" xfId="1802" builtinId="9" hidden="1"/>
    <cellStyle name="Hipervínculo visitado" xfId="1804" builtinId="9" hidden="1"/>
    <cellStyle name="Hipervínculo visitado" xfId="1806" builtinId="9" hidden="1"/>
    <cellStyle name="Hipervínculo visitado" xfId="1808" builtinId="9" hidden="1"/>
    <cellStyle name="Hipervínculo visitado" xfId="1810" builtinId="9" hidden="1"/>
    <cellStyle name="Hipervínculo visitado" xfId="1812" builtinId="9" hidden="1"/>
    <cellStyle name="Hipervínculo visitado" xfId="1814" builtinId="9" hidden="1"/>
    <cellStyle name="Hipervínculo visitado" xfId="1816" builtinId="9" hidden="1"/>
    <cellStyle name="Hipervínculo visitado" xfId="1818" builtinId="9" hidden="1"/>
    <cellStyle name="Hipervínculo visitado" xfId="1820" builtinId="9" hidden="1"/>
    <cellStyle name="Hipervínculo visitado" xfId="1822" builtinId="9" hidden="1"/>
    <cellStyle name="Hipervínculo visitado" xfId="1824" builtinId="9" hidden="1"/>
    <cellStyle name="Hipervínculo visitado" xfId="1826" builtinId="9" hidden="1"/>
    <cellStyle name="Hipervínculo visitado" xfId="1828" builtinId="9" hidden="1"/>
    <cellStyle name="Hipervínculo visitado" xfId="1830" builtinId="9" hidden="1"/>
    <cellStyle name="Hipervínculo visitado" xfId="1832" builtinId="9" hidden="1"/>
    <cellStyle name="Hipervínculo visitado" xfId="1834" builtinId="9" hidden="1"/>
    <cellStyle name="Hipervínculo visitado" xfId="1836" builtinId="9" hidden="1"/>
    <cellStyle name="Hipervínculo visitado" xfId="1838" builtinId="9" hidden="1"/>
    <cellStyle name="Hipervínculo visitado" xfId="1840" builtinId="9" hidden="1"/>
    <cellStyle name="Hipervínculo visitado" xfId="1842" builtinId="9" hidden="1"/>
    <cellStyle name="Hipervínculo visitado" xfId="1844" builtinId="9" hidden="1"/>
    <cellStyle name="Hipervínculo visitado" xfId="1846" builtinId="9" hidden="1"/>
    <cellStyle name="Hipervínculo visitado" xfId="1848" builtinId="9" hidden="1"/>
    <cellStyle name="Hipervínculo visitado" xfId="1850" builtinId="9" hidden="1"/>
    <cellStyle name="Hipervínculo visitado" xfId="1852" builtinId="9" hidden="1"/>
    <cellStyle name="Hipervínculo visitado" xfId="1854" builtinId="9" hidden="1"/>
    <cellStyle name="Hipervínculo visitado" xfId="1856" builtinId="9" hidden="1"/>
    <cellStyle name="Hipervínculo visitado" xfId="1858" builtinId="9" hidden="1"/>
    <cellStyle name="Hipervínculo visitado" xfId="1860" builtinId="9" hidden="1"/>
    <cellStyle name="Hipervínculo visitado" xfId="1862" builtinId="9" hidden="1"/>
    <cellStyle name="Hipervínculo visitado" xfId="1864" builtinId="9" hidden="1"/>
    <cellStyle name="Hipervínculo visitado" xfId="1866" builtinId="9" hidden="1"/>
    <cellStyle name="Hipervínculo visitado" xfId="1868" builtinId="9" hidden="1"/>
    <cellStyle name="Hipervínculo visitado" xfId="1870" builtinId="9" hidden="1"/>
    <cellStyle name="Hipervínculo visitado" xfId="1872" builtinId="9" hidden="1"/>
    <cellStyle name="Hipervínculo visitado" xfId="1874" builtinId="9" hidden="1"/>
    <cellStyle name="Hipervínculo visitado" xfId="1876" builtinId="9" hidden="1"/>
    <cellStyle name="Hipervínculo visitado" xfId="1878" builtinId="9" hidden="1"/>
    <cellStyle name="Hipervínculo visitado" xfId="1880" builtinId="9" hidden="1"/>
    <cellStyle name="Hipervínculo visitado" xfId="1882" builtinId="9" hidden="1"/>
    <cellStyle name="Hipervínculo visitado" xfId="1884" builtinId="9" hidden="1"/>
    <cellStyle name="Hipervínculo visitado" xfId="1886" builtinId="9" hidden="1"/>
    <cellStyle name="Hipervínculo visitado" xfId="1888" builtinId="9" hidden="1"/>
    <cellStyle name="Hipervínculo visitado" xfId="1890" builtinId="9" hidden="1"/>
    <cellStyle name="Hipervínculo visitado" xfId="1892" builtinId="9" hidden="1"/>
    <cellStyle name="Hipervínculo visitado" xfId="1894" builtinId="9" hidden="1"/>
    <cellStyle name="Hipervínculo visitado" xfId="1896" builtinId="9" hidden="1"/>
    <cellStyle name="Hipervínculo visitado" xfId="1898" builtinId="9" hidden="1"/>
    <cellStyle name="Hipervínculo visitado" xfId="1900" builtinId="9" hidden="1"/>
    <cellStyle name="Hipervínculo visitado" xfId="1902" builtinId="9" hidden="1"/>
    <cellStyle name="Hipervínculo visitado" xfId="1904" builtinId="9" hidden="1"/>
    <cellStyle name="Hipervínculo visitado" xfId="1906" builtinId="9" hidden="1"/>
    <cellStyle name="Hipervínculo visitado" xfId="1908" builtinId="9" hidden="1"/>
    <cellStyle name="Hipervínculo visitado" xfId="1910" builtinId="9" hidden="1"/>
    <cellStyle name="Millares" xfId="1" builtinId="3"/>
    <cellStyle name="Millares [0]" xfId="75" builtinId="6"/>
    <cellStyle name="Millares [0] 2" xfId="5"/>
    <cellStyle name="Millares [0] 3" xfId="6"/>
    <cellStyle name="Millares 2" xfId="16"/>
    <cellStyle name="Millares 2 2" xfId="17"/>
    <cellStyle name="Moneda 2" xfId="3"/>
    <cellStyle name="Moneda 3" xfId="7"/>
    <cellStyle name="Moneda 4" xfId="18"/>
    <cellStyle name="Moneda 4 2" xfId="19"/>
    <cellStyle name="Normal" xfId="0" builtinId="0"/>
    <cellStyle name="Normal 2" xfId="4"/>
    <cellStyle name="Normal 3" xfId="2"/>
    <cellStyle name="Normal 3 2" xfId="8"/>
    <cellStyle name="Normal 3 2 2" xfId="20"/>
    <cellStyle name="Normal 4" xfId="9"/>
    <cellStyle name="Porcentaje" xfId="222" builtinId="5"/>
  </cellStyles>
  <dxfs count="1950">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theme="0"/>
      </font>
      <fill>
        <patternFill patternType="solid">
          <fgColor indexed="64"/>
          <bgColor theme="4" tint="-0.49998474074526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6500"/>
      </font>
      <fill>
        <patternFill>
          <bgColor rgb="FFFFEB9C"/>
        </patternFill>
      </fill>
    </dxf>
    <dxf>
      <font>
        <color rgb="FF3366FF"/>
      </font>
      <fill>
        <patternFill patternType="solid">
          <fgColor indexed="64"/>
          <bgColor rgb="FFBACDF6"/>
        </patternFill>
      </fill>
    </dxf>
    <dxf>
      <font>
        <color auto="1"/>
      </font>
      <fill>
        <patternFill patternType="solid">
          <fgColor indexed="64"/>
          <bgColor theme="0"/>
        </patternFill>
      </fill>
    </dxf>
    <dxf>
      <font>
        <color theme="3" tint="-0.499984740745262"/>
      </font>
      <fill>
        <patternFill patternType="solid">
          <fgColor indexed="64"/>
          <bgColor theme="4" tint="0.59999389629810485"/>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52</xdr:col>
      <xdr:colOff>1469707</xdr:colOff>
      <xdr:row>0</xdr:row>
      <xdr:rowOff>957728</xdr:rowOff>
    </xdr:from>
    <xdr:to>
      <xdr:col>52</xdr:col>
      <xdr:colOff>1469707</xdr:colOff>
      <xdr:row>693</xdr:row>
      <xdr:rowOff>17928</xdr:rowOff>
    </xdr:to>
    <xdr:cxnSp macro="">
      <xdr:nvCxnSpPr>
        <xdr:cNvPr id="3" name="Conector recto 2"/>
        <xdr:cNvCxnSpPr/>
      </xdr:nvCxnSpPr>
      <xdr:spPr>
        <a:xfrm>
          <a:off x="35431001" y="957728"/>
          <a:ext cx="0" cy="274799612"/>
        </a:xfrm>
        <a:prstGeom prst="line">
          <a:avLst/>
        </a:prstGeom>
        <a:ln>
          <a:solidFill>
            <a:schemeClr val="tx1"/>
          </a:solidFill>
        </a:ln>
      </xdr:spPr>
      <xdr:style>
        <a:lnRef idx="2">
          <a:schemeClr val="accent1"/>
        </a:lnRef>
        <a:fillRef idx="0">
          <a:schemeClr val="accent1"/>
        </a:fillRef>
        <a:effectRef idx="1">
          <a:schemeClr val="accent1"/>
        </a:effectRef>
        <a:fontRef idx="minor">
          <a:schemeClr val="tx1"/>
        </a:fontRef>
      </xdr:style>
    </xdr:cxnSp>
    <xdr:clientData/>
  </xdr:twoCellAnchor>
  <xdr:oneCellAnchor>
    <xdr:from>
      <xdr:col>52</xdr:col>
      <xdr:colOff>1899898</xdr:colOff>
      <xdr:row>691</xdr:row>
      <xdr:rowOff>170476</xdr:rowOff>
    </xdr:from>
    <xdr:ext cx="846667" cy="575733"/>
    <xdr:sp macro="" textlink="">
      <xdr:nvSpPr>
        <xdr:cNvPr id="5" name="CuadroTexto 4"/>
        <xdr:cNvSpPr txBox="1"/>
      </xdr:nvSpPr>
      <xdr:spPr>
        <a:xfrm>
          <a:off x="15917523" y="15902601"/>
          <a:ext cx="846667" cy="5757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s-ES" sz="3600">
              <a:solidFill>
                <a:srgbClr val="FF0000"/>
              </a:solidFill>
            </a:rPr>
            <a:t>50%</a:t>
          </a:r>
        </a:p>
      </xdr:txBody>
    </xdr:sp>
    <xdr:clientData/>
  </xdr:oneCellAnchor>
  <xdr:oneCellAnchor>
    <xdr:from>
      <xdr:col>52</xdr:col>
      <xdr:colOff>356211</xdr:colOff>
      <xdr:row>691</xdr:row>
      <xdr:rowOff>164522</xdr:rowOff>
    </xdr:from>
    <xdr:ext cx="846667" cy="575733"/>
    <xdr:sp macro="" textlink="">
      <xdr:nvSpPr>
        <xdr:cNvPr id="6" name="CuadroTexto 5"/>
        <xdr:cNvSpPr txBox="1"/>
      </xdr:nvSpPr>
      <xdr:spPr>
        <a:xfrm>
          <a:off x="14373836" y="15896647"/>
          <a:ext cx="846667" cy="5757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s-ES" sz="3600">
              <a:solidFill>
                <a:schemeClr val="tx2">
                  <a:lumMod val="50000"/>
                </a:schemeClr>
              </a:solidFill>
            </a:rPr>
            <a:t>50%</a:t>
          </a:r>
        </a:p>
      </xdr:txBody>
    </xdr:sp>
    <xdr:clientData/>
  </xdr:oneCellAnchor>
  <xdr:oneCellAnchor>
    <xdr:from>
      <xdr:col>52</xdr:col>
      <xdr:colOff>149411</xdr:colOff>
      <xdr:row>690</xdr:row>
      <xdr:rowOff>77933</xdr:rowOff>
    </xdr:from>
    <xdr:ext cx="846667" cy="575733"/>
    <xdr:sp macro="" textlink="">
      <xdr:nvSpPr>
        <xdr:cNvPr id="7" name="CuadroTexto 6"/>
        <xdr:cNvSpPr txBox="1"/>
      </xdr:nvSpPr>
      <xdr:spPr>
        <a:xfrm>
          <a:off x="14315684" y="4095751"/>
          <a:ext cx="846667" cy="5757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s-ES" sz="3600">
              <a:solidFill>
                <a:schemeClr val="tx1"/>
              </a:solidFill>
            </a:rPr>
            <a:t>43%</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titc/Downloads/nformes%20finales/plan%20de%20accion%20verificado%20con%20infraestructur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de plan de acción 2016"/>
      <sheetName val="Plan de adquisiciones"/>
      <sheetName val="ACADEMICA"/>
      <sheetName val="BACHILLERATO"/>
      <sheetName val="INVESTIGACION"/>
      <sheetName val="BIENESTAR"/>
      <sheetName val="INFRAESTRUCTURA"/>
      <sheetName val="TI"/>
      <sheetName val="ORII"/>
      <sheetName val="SECRETARÍA GENERAL"/>
      <sheetName val="PLANEACIÓN"/>
      <sheetName val="CONTROL INTERNO"/>
      <sheetName val="VICEADMINISTRATIV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_rels/theme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theme/theme1.xml><?xml version="1.0" encoding="utf-8"?>
<a:theme xmlns:a="http://schemas.openxmlformats.org/drawingml/2006/main" name="Aventura">
  <a:themeElements>
    <a:clrScheme name="Aventura">
      <a:dk1>
        <a:sysClr val="windowText" lastClr="000000"/>
      </a:dk1>
      <a:lt1>
        <a:sysClr val="window" lastClr="FFFFFF"/>
      </a:lt1>
      <a:dk2>
        <a:srgbClr val="738450"/>
      </a:dk2>
      <a:lt2>
        <a:srgbClr val="E8E9D1"/>
      </a:lt2>
      <a:accent1>
        <a:srgbClr val="9EB060"/>
      </a:accent1>
      <a:accent2>
        <a:srgbClr val="D09A08"/>
      </a:accent2>
      <a:accent3>
        <a:srgbClr val="F2EC86"/>
      </a:accent3>
      <a:accent4>
        <a:srgbClr val="824F1C"/>
      </a:accent4>
      <a:accent5>
        <a:srgbClr val="511818"/>
      </a:accent5>
      <a:accent6>
        <a:srgbClr val="553876"/>
      </a:accent6>
      <a:hlink>
        <a:srgbClr val="929547"/>
      </a:hlink>
      <a:folHlink>
        <a:srgbClr val="56633C"/>
      </a:folHlink>
    </a:clrScheme>
    <a:fontScheme name="Aventura">
      <a:majorFont>
        <a:latin typeface="Calisto MT"/>
        <a:ea typeface=""/>
        <a:cs typeface=""/>
        <a:font script="Jpan" typeface="ＭＳ Ｐ明朝"/>
        <a:font script="Hans" typeface="宋体"/>
        <a:font script="Hant" typeface="新細明體"/>
      </a:majorFont>
      <a:minorFont>
        <a:latin typeface="Calisto MT"/>
        <a:ea typeface=""/>
        <a:cs typeface=""/>
        <a:font script="Jpan" typeface="ＭＳ Ｐ明朝"/>
        <a:font script="Hans" typeface="宋体"/>
        <a:font script="Hant" typeface="新細明體"/>
      </a:minorFont>
    </a:fontScheme>
    <a:fmtScheme name="Aventura">
      <a:fillStyleLst>
        <a:solidFill>
          <a:schemeClr val="phClr"/>
        </a:solidFill>
        <a:blipFill rotWithShape="1">
          <a:blip xmlns:r="http://schemas.openxmlformats.org/officeDocument/2006/relationships" r:embed="rId1">
            <a:duotone>
              <a:schemeClr val="phClr">
                <a:shade val="30000"/>
                <a:alpha val="50000"/>
                <a:satMod val="150000"/>
              </a:schemeClr>
              <a:schemeClr val="phClr">
                <a:tint val="50000"/>
                <a:alpha val="10000"/>
                <a:satMod val="150000"/>
              </a:schemeClr>
            </a:duotone>
          </a:blip>
          <a:stretch/>
        </a:blipFill>
        <a:blipFill rotWithShape="1">
          <a:blip xmlns:r="http://schemas.openxmlformats.org/officeDocument/2006/relationships" r:embed="rId2">
            <a:duotone>
              <a:schemeClr val="phClr">
                <a:shade val="30000"/>
                <a:alpha val="50000"/>
                <a:satMod val="150000"/>
              </a:schemeClr>
              <a:schemeClr val="phClr">
                <a:tint val="50000"/>
                <a:alpha val="10000"/>
                <a:satMod val="150000"/>
              </a:schemeClr>
            </a:duotone>
          </a:blip>
          <a:stretch/>
        </a:blipFill>
      </a:fillStyleLst>
      <a:lnStyleLst>
        <a:ln w="19050" cap="flat" cmpd="sng" algn="ctr">
          <a:solidFill>
            <a:schemeClr val="phClr">
              <a:shade val="95000"/>
              <a:satMod val="105000"/>
            </a:schemeClr>
          </a:solidFill>
          <a:prstDash val="solid"/>
        </a:ln>
        <a:ln w="381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innerShdw blurRad="76200" dist="25400" dir="13500000">
              <a:srgbClr val="4B4B4B">
                <a:alpha val="75000"/>
              </a:srgbClr>
            </a:innerShdw>
          </a:effectLst>
        </a:effectStyle>
      </a:effectStyleLst>
      <a:bgFillStyleLst>
        <a:solidFill>
          <a:schemeClr val="phClr"/>
        </a:solidFill>
        <a:blipFill rotWithShape="1">
          <a:blip xmlns:r="http://schemas.openxmlformats.org/officeDocument/2006/relationships" r:embed="rId3">
            <a:duotone>
              <a:schemeClr val="phClr">
                <a:shade val="10000"/>
                <a:alpha val="30000"/>
                <a:satMod val="60000"/>
              </a:schemeClr>
              <a:schemeClr val="phClr">
                <a:tint val="20000"/>
                <a:alpha val="5000"/>
                <a:satMod val="300000"/>
              </a:schemeClr>
            </a:duotone>
          </a:blip>
          <a:stretch/>
        </a:blipFill>
        <a:blipFill rotWithShape="1">
          <a:blip xmlns:r="http://schemas.openxmlformats.org/officeDocument/2006/relationships" r:embed="rId4">
            <a:duotone>
              <a:schemeClr val="phClr">
                <a:shade val="30000"/>
                <a:alpha val="50000"/>
                <a:satMod val="150000"/>
              </a:schemeClr>
              <a:schemeClr val="phClr">
                <a:tint val="50000"/>
                <a:alpha val="10000"/>
                <a:satMod val="150000"/>
              </a:schemeClr>
            </a:duotone>
          </a:blip>
          <a:stretch/>
        </a:blipFill>
      </a:bgFillStyleLst>
    </a:fmtScheme>
  </a:themeElements>
  <a:objectDefaults>
    <a:spDef>
      <a:spPr/>
      <a:bodyPr rtlCol="0" anchor="ctr"/>
      <a:lstStyle>
        <a:defPPr algn="ctr">
          <a:defRPr/>
        </a:defP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externalLinkPath" Target="/PLANEACI&#211;N/Volumes/PLANEACI&#211;N/plan%20de%20accion%20consolidado%20a%20mayo%2031%20Junta%20publicar.xlsx"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698"/>
  <sheetViews>
    <sheetView tabSelected="1" zoomScale="75" zoomScaleNormal="75" zoomScalePageLayoutView="75" workbookViewId="0">
      <selection activeCell="BA690" sqref="BA690"/>
    </sheetView>
  </sheetViews>
  <sheetFormatPr baseColWidth="10" defaultColWidth="10.875" defaultRowHeight="27.95" customHeight="1" outlineLevelRow="4" outlineLevelCol="1" x14ac:dyDescent="0.2"/>
  <cols>
    <col min="1" max="1" width="19.875" style="85" customWidth="1"/>
    <col min="2" max="2" width="10" style="85" customWidth="1"/>
    <col min="3" max="3" width="16.625" style="85" customWidth="1"/>
    <col min="4" max="4" width="12" style="85" customWidth="1"/>
    <col min="5" max="5" width="15.625" style="85" customWidth="1"/>
    <col min="6" max="7" width="8.125" style="85" hidden="1" customWidth="1" outlineLevel="1"/>
    <col min="8" max="8" width="23.5" style="85" hidden="1" customWidth="1" outlineLevel="1"/>
    <col min="9" max="9" width="15.875" style="85" hidden="1" customWidth="1" outlineLevel="1"/>
    <col min="10" max="10" width="16.5" style="85" hidden="1" customWidth="1" outlineLevel="1"/>
    <col min="11" max="11" width="8.125" style="85" hidden="1" customWidth="1" outlineLevel="1"/>
    <col min="12" max="12" width="12.125" style="85" hidden="1" customWidth="1" outlineLevel="1"/>
    <col min="13" max="13" width="12" style="85" hidden="1" customWidth="1" outlineLevel="1"/>
    <col min="14" max="14" width="5.5" style="85" customWidth="1" collapsed="1"/>
    <col min="15" max="15" width="6.375" style="85" customWidth="1"/>
    <col min="16" max="16" width="4.5" style="85" hidden="1" customWidth="1" outlineLevel="1"/>
    <col min="17" max="17" width="4.625" style="85" hidden="1" customWidth="1" outlineLevel="1"/>
    <col min="18" max="18" width="5.625" style="85" hidden="1" customWidth="1" outlineLevel="1"/>
    <col min="19" max="20" width="3.375" style="85" hidden="1" customWidth="1" outlineLevel="1"/>
    <col min="21" max="21" width="3.375" style="151" hidden="1" customWidth="1" outlineLevel="1"/>
    <col min="22" max="27" width="3.375" style="85" hidden="1" customWidth="1" outlineLevel="1"/>
    <col min="28" max="28" width="6" style="85" hidden="1" customWidth="1" outlineLevel="1"/>
    <col min="29" max="32" width="3.5" style="85" hidden="1" customWidth="1" outlineLevel="1"/>
    <col min="33" max="33" width="3.375" style="85" hidden="1" customWidth="1" outlineLevel="1"/>
    <col min="34" max="34" width="3.375" style="151" hidden="1" customWidth="1" outlineLevel="1"/>
    <col min="35" max="40" width="3.5" style="85" hidden="1" customWidth="1" outlineLevel="1"/>
    <col min="41" max="41" width="17.375" style="85" hidden="1" customWidth="1" outlineLevel="1"/>
    <col min="42" max="42" width="14.625" style="89" customWidth="1" collapsed="1"/>
    <col min="43" max="43" width="30.875" style="89" customWidth="1"/>
    <col min="44" max="44" width="16.125" style="85" customWidth="1"/>
    <col min="45" max="45" width="64.5" style="18" hidden="1" customWidth="1" outlineLevel="1"/>
    <col min="46" max="46" width="36.5" style="18" hidden="1" customWidth="1" outlineLevel="1"/>
    <col min="47" max="47" width="36.5" style="18" customWidth="1" collapsed="1"/>
    <col min="48" max="49" width="10.875" style="79" hidden="1" customWidth="1" outlineLevel="1"/>
    <col min="50" max="50" width="10.875" style="162" hidden="1" customWidth="1" outlineLevel="1"/>
    <col min="51" max="52" width="10.875" style="79" hidden="1" customWidth="1" outlineLevel="1"/>
    <col min="53" max="53" width="37.125" style="238" customWidth="1" collapsed="1"/>
    <col min="54" max="1820" width="10.875" style="79"/>
    <col min="1821" max="16384" width="10.875" style="85"/>
  </cols>
  <sheetData>
    <row r="1" spans="1:1820" s="24" customFormat="1" ht="90" customHeight="1" thickBot="1" x14ac:dyDescent="0.25">
      <c r="A1" s="168" t="s">
        <v>910</v>
      </c>
      <c r="B1" s="168" t="s">
        <v>911</v>
      </c>
      <c r="C1" s="169" t="s">
        <v>0</v>
      </c>
      <c r="D1" s="169" t="s">
        <v>1110</v>
      </c>
      <c r="E1" s="169" t="s">
        <v>1</v>
      </c>
      <c r="F1" s="168" t="s">
        <v>2</v>
      </c>
      <c r="G1" s="168" t="s">
        <v>3</v>
      </c>
      <c r="H1" s="168" t="s">
        <v>4</v>
      </c>
      <c r="I1" s="168" t="s">
        <v>5</v>
      </c>
      <c r="J1" s="168" t="s">
        <v>6</v>
      </c>
      <c r="K1" s="168" t="s">
        <v>7</v>
      </c>
      <c r="L1" s="170" t="s">
        <v>8</v>
      </c>
      <c r="M1" s="170" t="s">
        <v>9</v>
      </c>
      <c r="N1" s="171" t="s">
        <v>912</v>
      </c>
      <c r="O1" s="171" t="s">
        <v>913</v>
      </c>
      <c r="P1" s="172" t="s">
        <v>192</v>
      </c>
      <c r="Q1" s="172" t="s">
        <v>193</v>
      </c>
      <c r="R1" s="172" t="s">
        <v>205</v>
      </c>
      <c r="S1" s="172" t="s">
        <v>201</v>
      </c>
      <c r="T1" s="172" t="s">
        <v>181</v>
      </c>
      <c r="U1" s="173" t="s">
        <v>905</v>
      </c>
      <c r="V1" s="172" t="s">
        <v>906</v>
      </c>
      <c r="W1" s="172" t="s">
        <v>182</v>
      </c>
      <c r="X1" s="172" t="s">
        <v>196</v>
      </c>
      <c r="Y1" s="172" t="s">
        <v>907</v>
      </c>
      <c r="Z1" s="172" t="s">
        <v>197</v>
      </c>
      <c r="AA1" s="172" t="s">
        <v>210</v>
      </c>
      <c r="AB1" s="174" t="s">
        <v>1266</v>
      </c>
      <c r="AC1" s="172" t="s">
        <v>192</v>
      </c>
      <c r="AD1" s="172" t="s">
        <v>193</v>
      </c>
      <c r="AE1" s="172" t="s">
        <v>205</v>
      </c>
      <c r="AF1" s="172" t="s">
        <v>201</v>
      </c>
      <c r="AG1" s="172" t="s">
        <v>181</v>
      </c>
      <c r="AH1" s="173" t="s">
        <v>905</v>
      </c>
      <c r="AI1" s="172" t="s">
        <v>906</v>
      </c>
      <c r="AJ1" s="172" t="s">
        <v>182</v>
      </c>
      <c r="AK1" s="172" t="s">
        <v>196</v>
      </c>
      <c r="AL1" s="172" t="s">
        <v>907</v>
      </c>
      <c r="AM1" s="172" t="s">
        <v>197</v>
      </c>
      <c r="AN1" s="172" t="s">
        <v>210</v>
      </c>
      <c r="AO1" s="174" t="s">
        <v>914</v>
      </c>
      <c r="AP1" s="177" t="s">
        <v>1507</v>
      </c>
      <c r="AQ1" s="175" t="s">
        <v>1269</v>
      </c>
      <c r="AR1" s="175" t="s">
        <v>1265</v>
      </c>
      <c r="AS1" s="176" t="s">
        <v>1276</v>
      </c>
      <c r="AT1" s="176" t="s">
        <v>1368</v>
      </c>
      <c r="AU1" s="176" t="s">
        <v>1553</v>
      </c>
      <c r="AV1" s="76"/>
      <c r="AW1" s="76"/>
      <c r="AX1" s="161"/>
      <c r="AY1" s="76"/>
      <c r="AZ1" s="76"/>
      <c r="BA1" s="176" t="s">
        <v>1519</v>
      </c>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c r="EN1" s="76"/>
      <c r="EO1" s="76"/>
      <c r="EP1" s="76"/>
      <c r="EQ1" s="76"/>
      <c r="ER1" s="76"/>
      <c r="ES1" s="76"/>
      <c r="ET1" s="76"/>
      <c r="EU1" s="76"/>
      <c r="EV1" s="76"/>
      <c r="EW1" s="76"/>
      <c r="EX1" s="76"/>
      <c r="EY1" s="76"/>
      <c r="EZ1" s="76"/>
      <c r="FA1" s="76"/>
      <c r="FB1" s="76"/>
      <c r="FC1" s="76"/>
      <c r="FD1" s="76"/>
      <c r="FE1" s="76"/>
      <c r="FF1" s="76"/>
      <c r="FG1" s="76"/>
      <c r="FH1" s="76"/>
      <c r="FI1" s="76"/>
      <c r="FJ1" s="76"/>
      <c r="FK1" s="76"/>
      <c r="FL1" s="76"/>
      <c r="FM1" s="76"/>
      <c r="FN1" s="76"/>
      <c r="FO1" s="76"/>
      <c r="FP1" s="76"/>
      <c r="FQ1" s="76"/>
      <c r="FR1" s="76"/>
      <c r="FS1" s="76"/>
      <c r="FT1" s="76"/>
      <c r="FU1" s="76"/>
      <c r="FV1" s="76"/>
      <c r="FW1" s="76"/>
      <c r="FX1" s="76"/>
      <c r="FY1" s="76"/>
      <c r="FZ1" s="76"/>
      <c r="GA1" s="76"/>
      <c r="GB1" s="76"/>
      <c r="GC1" s="76"/>
      <c r="GD1" s="76"/>
      <c r="GE1" s="76"/>
      <c r="GF1" s="76"/>
      <c r="GG1" s="76"/>
      <c r="GH1" s="76"/>
      <c r="GI1" s="76"/>
      <c r="GJ1" s="76"/>
      <c r="GK1" s="76"/>
      <c r="GL1" s="76"/>
      <c r="GM1" s="76"/>
      <c r="GN1" s="76"/>
      <c r="GO1" s="76"/>
      <c r="GP1" s="76"/>
      <c r="GQ1" s="76"/>
      <c r="GR1" s="76"/>
      <c r="GS1" s="76"/>
      <c r="GT1" s="76"/>
      <c r="GU1" s="76"/>
      <c r="GV1" s="76"/>
      <c r="GW1" s="76"/>
      <c r="GX1" s="76"/>
      <c r="GY1" s="76"/>
      <c r="GZ1" s="76"/>
      <c r="HA1" s="76"/>
      <c r="HB1" s="76"/>
      <c r="HC1" s="76"/>
      <c r="HD1" s="76"/>
      <c r="HE1" s="76"/>
      <c r="HF1" s="76"/>
      <c r="HG1" s="76"/>
      <c r="HH1" s="76"/>
      <c r="HI1" s="76"/>
      <c r="HJ1" s="76"/>
      <c r="HK1" s="76"/>
      <c r="HL1" s="76"/>
      <c r="HM1" s="76"/>
      <c r="HN1" s="76"/>
      <c r="HO1" s="76"/>
      <c r="HP1" s="76"/>
      <c r="HQ1" s="76"/>
      <c r="HR1" s="76"/>
      <c r="HS1" s="76"/>
      <c r="HT1" s="76"/>
      <c r="HU1" s="76"/>
      <c r="HV1" s="76"/>
      <c r="HW1" s="76"/>
      <c r="HX1" s="76"/>
      <c r="HY1" s="76"/>
      <c r="HZ1" s="76"/>
      <c r="IA1" s="76"/>
      <c r="IB1" s="76"/>
      <c r="IC1" s="76"/>
      <c r="ID1" s="76"/>
      <c r="IE1" s="76"/>
      <c r="IF1" s="76"/>
      <c r="IG1" s="76"/>
      <c r="IH1" s="76"/>
      <c r="II1" s="76"/>
      <c r="IJ1" s="76"/>
      <c r="IK1" s="76"/>
      <c r="IL1" s="76"/>
      <c r="IM1" s="76"/>
      <c r="IN1" s="76"/>
      <c r="IO1" s="76"/>
      <c r="IP1" s="76"/>
      <c r="IQ1" s="76"/>
      <c r="IR1" s="76"/>
      <c r="IS1" s="76"/>
      <c r="IT1" s="76"/>
      <c r="IU1" s="76"/>
      <c r="IV1" s="76"/>
      <c r="IW1" s="76"/>
      <c r="IX1" s="76"/>
      <c r="IY1" s="76"/>
      <c r="IZ1" s="76"/>
      <c r="JA1" s="76"/>
      <c r="JB1" s="76"/>
      <c r="JC1" s="76"/>
      <c r="JD1" s="76"/>
      <c r="JE1" s="76"/>
      <c r="JF1" s="76"/>
      <c r="JG1" s="76"/>
      <c r="JH1" s="76"/>
      <c r="JI1" s="76"/>
      <c r="JJ1" s="76"/>
      <c r="JK1" s="76"/>
      <c r="JL1" s="76"/>
      <c r="JM1" s="76"/>
      <c r="JN1" s="76"/>
      <c r="JO1" s="76"/>
      <c r="JP1" s="76"/>
      <c r="JQ1" s="76"/>
      <c r="JR1" s="76"/>
      <c r="JS1" s="76"/>
      <c r="JT1" s="76"/>
      <c r="JU1" s="76"/>
      <c r="JV1" s="76"/>
      <c r="JW1" s="76"/>
      <c r="JX1" s="76"/>
      <c r="JY1" s="76"/>
      <c r="JZ1" s="76"/>
      <c r="KA1" s="76"/>
      <c r="KB1" s="76"/>
      <c r="KC1" s="76"/>
      <c r="KD1" s="76"/>
      <c r="KE1" s="76"/>
      <c r="KF1" s="76"/>
      <c r="KG1" s="76"/>
      <c r="KH1" s="76"/>
      <c r="KI1" s="76"/>
      <c r="KJ1" s="76"/>
      <c r="KK1" s="76"/>
      <c r="KL1" s="76"/>
      <c r="KM1" s="76"/>
      <c r="KN1" s="76"/>
      <c r="KO1" s="76"/>
      <c r="KP1" s="76"/>
      <c r="KQ1" s="76"/>
      <c r="KR1" s="76"/>
      <c r="KS1" s="76"/>
      <c r="KT1" s="76"/>
      <c r="KU1" s="76"/>
      <c r="KV1" s="76"/>
      <c r="KW1" s="76"/>
      <c r="KX1" s="76"/>
      <c r="KY1" s="76"/>
      <c r="KZ1" s="76"/>
      <c r="LA1" s="76"/>
      <c r="LB1" s="76"/>
      <c r="LC1" s="76"/>
      <c r="LD1" s="76"/>
      <c r="LE1" s="76"/>
      <c r="LF1" s="76"/>
      <c r="LG1" s="76"/>
      <c r="LH1" s="76"/>
      <c r="LI1" s="76"/>
      <c r="LJ1" s="76"/>
      <c r="LK1" s="76"/>
      <c r="LL1" s="76"/>
      <c r="LM1" s="76"/>
      <c r="LN1" s="76"/>
      <c r="LO1" s="76"/>
      <c r="LP1" s="76"/>
      <c r="LQ1" s="76"/>
      <c r="LR1" s="76"/>
      <c r="LS1" s="76"/>
      <c r="LT1" s="76"/>
      <c r="LU1" s="76"/>
      <c r="LV1" s="76"/>
      <c r="LW1" s="76"/>
      <c r="LX1" s="76"/>
      <c r="LY1" s="76"/>
      <c r="LZ1" s="76"/>
      <c r="MA1" s="76"/>
      <c r="MB1" s="76"/>
      <c r="MC1" s="76"/>
      <c r="MD1" s="76"/>
      <c r="ME1" s="76"/>
      <c r="MF1" s="76"/>
      <c r="MG1" s="76"/>
      <c r="MH1" s="76"/>
      <c r="MI1" s="76"/>
      <c r="MJ1" s="76"/>
      <c r="MK1" s="76"/>
      <c r="ML1" s="76"/>
      <c r="MM1" s="76"/>
      <c r="MN1" s="76"/>
      <c r="MO1" s="76"/>
      <c r="MP1" s="76"/>
      <c r="MQ1" s="76"/>
      <c r="MR1" s="76"/>
      <c r="MS1" s="76"/>
      <c r="MT1" s="76"/>
      <c r="MU1" s="76"/>
      <c r="MV1" s="76"/>
      <c r="MW1" s="76"/>
      <c r="MX1" s="76"/>
      <c r="MY1" s="76"/>
      <c r="MZ1" s="76"/>
      <c r="NA1" s="76"/>
      <c r="NB1" s="76"/>
      <c r="NC1" s="76"/>
      <c r="ND1" s="76"/>
      <c r="NE1" s="76"/>
      <c r="NF1" s="76"/>
      <c r="NG1" s="76"/>
      <c r="NH1" s="76"/>
      <c r="NI1" s="76"/>
      <c r="NJ1" s="76"/>
      <c r="NK1" s="76"/>
      <c r="NL1" s="76"/>
      <c r="NM1" s="76"/>
      <c r="NN1" s="76"/>
      <c r="NO1" s="76"/>
      <c r="NP1" s="76"/>
      <c r="NQ1" s="76"/>
      <c r="NR1" s="76"/>
      <c r="NS1" s="76"/>
      <c r="NT1" s="76"/>
      <c r="NU1" s="76"/>
      <c r="NV1" s="76"/>
      <c r="NW1" s="76"/>
      <c r="NX1" s="76"/>
      <c r="NY1" s="76"/>
      <c r="NZ1" s="76"/>
      <c r="OA1" s="76"/>
      <c r="OB1" s="76"/>
      <c r="OC1" s="76"/>
      <c r="OD1" s="76"/>
      <c r="OE1" s="76"/>
      <c r="OF1" s="76"/>
      <c r="OG1" s="76"/>
      <c r="OH1" s="76"/>
      <c r="OI1" s="76"/>
      <c r="OJ1" s="76"/>
      <c r="OK1" s="76"/>
      <c r="OL1" s="76"/>
      <c r="OM1" s="76"/>
      <c r="ON1" s="76"/>
      <c r="OO1" s="76"/>
      <c r="OP1" s="76"/>
      <c r="OQ1" s="76"/>
      <c r="OR1" s="76"/>
      <c r="OS1" s="76"/>
      <c r="OT1" s="76"/>
      <c r="OU1" s="76"/>
      <c r="OV1" s="76"/>
      <c r="OW1" s="76"/>
      <c r="OX1" s="76"/>
      <c r="OY1" s="76"/>
      <c r="OZ1" s="76"/>
      <c r="PA1" s="76"/>
      <c r="PB1" s="76"/>
      <c r="PC1" s="76"/>
      <c r="PD1" s="76"/>
      <c r="PE1" s="76"/>
      <c r="PF1" s="76"/>
      <c r="PG1" s="76"/>
      <c r="PH1" s="76"/>
      <c r="PI1" s="76"/>
      <c r="PJ1" s="76"/>
      <c r="PK1" s="76"/>
      <c r="PL1" s="76"/>
      <c r="PM1" s="76"/>
      <c r="PN1" s="76"/>
      <c r="PO1" s="76"/>
      <c r="PP1" s="76"/>
      <c r="PQ1" s="76"/>
      <c r="PR1" s="76"/>
      <c r="PS1" s="76"/>
      <c r="PT1" s="76"/>
      <c r="PU1" s="76"/>
      <c r="PV1" s="76"/>
      <c r="PW1" s="76"/>
      <c r="PX1" s="76"/>
      <c r="PY1" s="76"/>
      <c r="PZ1" s="76"/>
      <c r="QA1" s="76"/>
      <c r="QB1" s="76"/>
      <c r="QC1" s="76"/>
      <c r="QD1" s="76"/>
      <c r="QE1" s="76"/>
      <c r="QF1" s="76"/>
      <c r="QG1" s="76"/>
      <c r="QH1" s="76"/>
      <c r="QI1" s="76"/>
      <c r="QJ1" s="76"/>
      <c r="QK1" s="76"/>
      <c r="QL1" s="76"/>
      <c r="QM1" s="76"/>
      <c r="QN1" s="76"/>
      <c r="QO1" s="76"/>
      <c r="QP1" s="76"/>
      <c r="QQ1" s="76"/>
      <c r="QR1" s="76"/>
      <c r="QS1" s="76"/>
      <c r="QT1" s="76"/>
      <c r="QU1" s="76"/>
      <c r="QV1" s="76"/>
      <c r="QW1" s="76"/>
      <c r="QX1" s="76"/>
      <c r="QY1" s="76"/>
      <c r="QZ1" s="76"/>
      <c r="RA1" s="76"/>
      <c r="RB1" s="76"/>
      <c r="RC1" s="76"/>
      <c r="RD1" s="76"/>
      <c r="RE1" s="76"/>
      <c r="RF1" s="76"/>
      <c r="RG1" s="76"/>
      <c r="RH1" s="76"/>
      <c r="RI1" s="76"/>
      <c r="RJ1" s="76"/>
      <c r="RK1" s="76"/>
      <c r="RL1" s="76"/>
      <c r="RM1" s="76"/>
      <c r="RN1" s="76"/>
      <c r="RO1" s="76"/>
      <c r="RP1" s="76"/>
      <c r="RQ1" s="76"/>
      <c r="RR1" s="76"/>
      <c r="RS1" s="76"/>
      <c r="RT1" s="76"/>
      <c r="RU1" s="76"/>
      <c r="RV1" s="76"/>
      <c r="RW1" s="76"/>
      <c r="RX1" s="76"/>
      <c r="RY1" s="76"/>
      <c r="RZ1" s="76"/>
      <c r="SA1" s="76"/>
      <c r="SB1" s="76"/>
      <c r="SC1" s="76"/>
      <c r="SD1" s="76"/>
      <c r="SE1" s="76"/>
      <c r="SF1" s="76"/>
      <c r="SG1" s="76"/>
      <c r="SH1" s="76"/>
      <c r="SI1" s="76"/>
      <c r="SJ1" s="76"/>
      <c r="SK1" s="76"/>
      <c r="SL1" s="76"/>
      <c r="SM1" s="76"/>
      <c r="SN1" s="76"/>
      <c r="SO1" s="76"/>
      <c r="SP1" s="76"/>
      <c r="SQ1" s="76"/>
      <c r="SR1" s="76"/>
      <c r="SS1" s="76"/>
      <c r="ST1" s="76"/>
      <c r="SU1" s="76"/>
      <c r="SV1" s="76"/>
      <c r="SW1" s="76"/>
      <c r="SX1" s="76"/>
      <c r="SY1" s="76"/>
      <c r="SZ1" s="76"/>
      <c r="TA1" s="76"/>
      <c r="TB1" s="76"/>
      <c r="TC1" s="76"/>
      <c r="TD1" s="76"/>
      <c r="TE1" s="76"/>
      <c r="TF1" s="76"/>
      <c r="TG1" s="76"/>
      <c r="TH1" s="76"/>
      <c r="TI1" s="76"/>
      <c r="TJ1" s="76"/>
      <c r="TK1" s="76"/>
      <c r="TL1" s="76"/>
      <c r="TM1" s="76"/>
      <c r="TN1" s="76"/>
      <c r="TO1" s="76"/>
      <c r="TP1" s="76"/>
      <c r="TQ1" s="76"/>
      <c r="TR1" s="76"/>
      <c r="TS1" s="76"/>
      <c r="TT1" s="76"/>
      <c r="TU1" s="76"/>
      <c r="TV1" s="76"/>
      <c r="TW1" s="76"/>
      <c r="TX1" s="76"/>
      <c r="TY1" s="76"/>
      <c r="TZ1" s="76"/>
      <c r="UA1" s="76"/>
      <c r="UB1" s="76"/>
      <c r="UC1" s="76"/>
      <c r="UD1" s="76"/>
      <c r="UE1" s="76"/>
      <c r="UF1" s="76"/>
      <c r="UG1" s="76"/>
      <c r="UH1" s="76"/>
      <c r="UI1" s="76"/>
      <c r="UJ1" s="76"/>
      <c r="UK1" s="76"/>
      <c r="UL1" s="76"/>
      <c r="UM1" s="76"/>
      <c r="UN1" s="76"/>
      <c r="UO1" s="76"/>
      <c r="UP1" s="76"/>
      <c r="UQ1" s="76"/>
      <c r="UR1" s="76"/>
      <c r="US1" s="76"/>
      <c r="UT1" s="76"/>
      <c r="UU1" s="76"/>
      <c r="UV1" s="76"/>
      <c r="UW1" s="76"/>
      <c r="UX1" s="76"/>
      <c r="UY1" s="76"/>
      <c r="UZ1" s="76"/>
      <c r="VA1" s="76"/>
      <c r="VB1" s="76"/>
      <c r="VC1" s="76"/>
      <c r="VD1" s="76"/>
      <c r="VE1" s="76"/>
      <c r="VF1" s="76"/>
      <c r="VG1" s="76"/>
      <c r="VH1" s="76"/>
      <c r="VI1" s="76"/>
      <c r="VJ1" s="76"/>
      <c r="VK1" s="76"/>
      <c r="VL1" s="76"/>
      <c r="VM1" s="76"/>
      <c r="VN1" s="76"/>
      <c r="VO1" s="76"/>
      <c r="VP1" s="76"/>
      <c r="VQ1" s="76"/>
      <c r="VR1" s="76"/>
      <c r="VS1" s="76"/>
      <c r="VT1" s="76"/>
      <c r="VU1" s="76"/>
      <c r="VV1" s="76"/>
      <c r="VW1" s="76"/>
      <c r="VX1" s="76"/>
      <c r="VY1" s="76"/>
      <c r="VZ1" s="76"/>
      <c r="WA1" s="76"/>
      <c r="WB1" s="76"/>
      <c r="WC1" s="76"/>
      <c r="WD1" s="76"/>
      <c r="WE1" s="76"/>
      <c r="WF1" s="76"/>
      <c r="WG1" s="76"/>
      <c r="WH1" s="76"/>
      <c r="WI1" s="76"/>
      <c r="WJ1" s="76"/>
      <c r="WK1" s="76"/>
      <c r="WL1" s="76"/>
      <c r="WM1" s="76"/>
      <c r="WN1" s="76"/>
      <c r="WO1" s="76"/>
      <c r="WP1" s="76"/>
      <c r="WQ1" s="76"/>
      <c r="WR1" s="76"/>
      <c r="WS1" s="76"/>
      <c r="WT1" s="76"/>
      <c r="WU1" s="76"/>
      <c r="WV1" s="76"/>
      <c r="WW1" s="76"/>
      <c r="WX1" s="76"/>
      <c r="WY1" s="76"/>
      <c r="WZ1" s="76"/>
      <c r="XA1" s="76"/>
      <c r="XB1" s="76"/>
      <c r="XC1" s="76"/>
      <c r="XD1" s="76"/>
      <c r="XE1" s="76"/>
      <c r="XF1" s="76"/>
      <c r="XG1" s="76"/>
      <c r="XH1" s="76"/>
      <c r="XI1" s="76"/>
      <c r="XJ1" s="76"/>
      <c r="XK1" s="76"/>
      <c r="XL1" s="76"/>
      <c r="XM1" s="76"/>
      <c r="XN1" s="76"/>
      <c r="XO1" s="76"/>
      <c r="XP1" s="76"/>
      <c r="XQ1" s="76"/>
      <c r="XR1" s="76"/>
      <c r="XS1" s="76"/>
      <c r="XT1" s="76"/>
      <c r="XU1" s="76"/>
      <c r="XV1" s="76"/>
      <c r="XW1" s="76"/>
      <c r="XX1" s="76"/>
      <c r="XY1" s="76"/>
      <c r="XZ1" s="76"/>
      <c r="YA1" s="76"/>
      <c r="YB1" s="76"/>
      <c r="YC1" s="76"/>
      <c r="YD1" s="76"/>
      <c r="YE1" s="76"/>
      <c r="YF1" s="76"/>
      <c r="YG1" s="76"/>
      <c r="YH1" s="76"/>
      <c r="YI1" s="76"/>
      <c r="YJ1" s="76"/>
      <c r="YK1" s="76"/>
      <c r="YL1" s="76"/>
      <c r="YM1" s="76"/>
      <c r="YN1" s="76"/>
      <c r="YO1" s="76"/>
      <c r="YP1" s="76"/>
      <c r="YQ1" s="76"/>
      <c r="YR1" s="76"/>
      <c r="YS1" s="76"/>
      <c r="YT1" s="76"/>
      <c r="YU1" s="76"/>
      <c r="YV1" s="76"/>
      <c r="YW1" s="76"/>
      <c r="YX1" s="76"/>
      <c r="YY1" s="76"/>
      <c r="YZ1" s="76"/>
      <c r="ZA1" s="76"/>
      <c r="ZB1" s="76"/>
      <c r="ZC1" s="76"/>
      <c r="ZD1" s="76"/>
      <c r="ZE1" s="76"/>
      <c r="ZF1" s="76"/>
      <c r="ZG1" s="76"/>
      <c r="ZH1" s="76"/>
      <c r="ZI1" s="76"/>
      <c r="ZJ1" s="76"/>
      <c r="ZK1" s="76"/>
      <c r="ZL1" s="76"/>
      <c r="ZM1" s="76"/>
      <c r="ZN1" s="76"/>
      <c r="ZO1" s="76"/>
      <c r="ZP1" s="76"/>
      <c r="ZQ1" s="76"/>
      <c r="ZR1" s="76"/>
      <c r="ZS1" s="76"/>
      <c r="ZT1" s="76"/>
      <c r="ZU1" s="76"/>
      <c r="ZV1" s="76"/>
      <c r="ZW1" s="76"/>
      <c r="ZX1" s="76"/>
      <c r="ZY1" s="76"/>
      <c r="ZZ1" s="76"/>
      <c r="AAA1" s="76"/>
      <c r="AAB1" s="76"/>
      <c r="AAC1" s="76"/>
      <c r="AAD1" s="76"/>
      <c r="AAE1" s="76"/>
      <c r="AAF1" s="76"/>
      <c r="AAG1" s="76"/>
      <c r="AAH1" s="76"/>
      <c r="AAI1" s="76"/>
      <c r="AAJ1" s="76"/>
      <c r="AAK1" s="76"/>
      <c r="AAL1" s="76"/>
      <c r="AAM1" s="76"/>
      <c r="AAN1" s="76"/>
      <c r="AAO1" s="76"/>
      <c r="AAP1" s="76"/>
      <c r="AAQ1" s="76"/>
      <c r="AAR1" s="76"/>
      <c r="AAS1" s="76"/>
      <c r="AAT1" s="76"/>
      <c r="AAU1" s="76"/>
      <c r="AAV1" s="76"/>
      <c r="AAW1" s="76"/>
      <c r="AAX1" s="76"/>
      <c r="AAY1" s="76"/>
      <c r="AAZ1" s="76"/>
      <c r="ABA1" s="76"/>
      <c r="ABB1" s="76"/>
      <c r="ABC1" s="76"/>
      <c r="ABD1" s="76"/>
      <c r="ABE1" s="76"/>
      <c r="ABF1" s="76"/>
      <c r="ABG1" s="76"/>
      <c r="ABH1" s="76"/>
      <c r="ABI1" s="76"/>
      <c r="ABJ1" s="76"/>
      <c r="ABK1" s="76"/>
      <c r="ABL1" s="76"/>
      <c r="ABM1" s="76"/>
      <c r="ABN1" s="76"/>
      <c r="ABO1" s="76"/>
      <c r="ABP1" s="76"/>
      <c r="ABQ1" s="76"/>
      <c r="ABR1" s="76"/>
      <c r="ABS1" s="76"/>
      <c r="ABT1" s="76"/>
      <c r="ABU1" s="76"/>
      <c r="ABV1" s="76"/>
      <c r="ABW1" s="76"/>
      <c r="ABX1" s="76"/>
      <c r="ABY1" s="76"/>
      <c r="ABZ1" s="76"/>
      <c r="ACA1" s="76"/>
      <c r="ACB1" s="76"/>
      <c r="ACC1" s="76"/>
      <c r="ACD1" s="76"/>
      <c r="ACE1" s="76"/>
      <c r="ACF1" s="76"/>
      <c r="ACG1" s="76"/>
      <c r="ACH1" s="76"/>
      <c r="ACI1" s="76"/>
      <c r="ACJ1" s="76"/>
      <c r="ACK1" s="76"/>
      <c r="ACL1" s="76"/>
      <c r="ACM1" s="76"/>
      <c r="ACN1" s="76"/>
      <c r="ACO1" s="76"/>
      <c r="ACP1" s="76"/>
      <c r="ACQ1" s="76"/>
      <c r="ACR1" s="76"/>
      <c r="ACS1" s="76"/>
      <c r="ACT1" s="76"/>
      <c r="ACU1" s="76"/>
      <c r="ACV1" s="76"/>
      <c r="ACW1" s="76"/>
      <c r="ACX1" s="76"/>
      <c r="ACY1" s="76"/>
      <c r="ACZ1" s="76"/>
      <c r="ADA1" s="76"/>
      <c r="ADB1" s="76"/>
      <c r="ADC1" s="76"/>
      <c r="ADD1" s="76"/>
      <c r="ADE1" s="76"/>
      <c r="ADF1" s="76"/>
      <c r="ADG1" s="76"/>
      <c r="ADH1" s="76"/>
      <c r="ADI1" s="76"/>
      <c r="ADJ1" s="76"/>
      <c r="ADK1" s="76"/>
      <c r="ADL1" s="76"/>
      <c r="ADM1" s="76"/>
      <c r="ADN1" s="76"/>
      <c r="ADO1" s="76"/>
      <c r="ADP1" s="76"/>
      <c r="ADQ1" s="76"/>
      <c r="ADR1" s="76"/>
      <c r="ADS1" s="76"/>
      <c r="ADT1" s="76"/>
      <c r="ADU1" s="76"/>
      <c r="ADV1" s="76"/>
      <c r="ADW1" s="76"/>
      <c r="ADX1" s="76"/>
      <c r="ADY1" s="76"/>
      <c r="ADZ1" s="76"/>
      <c r="AEA1" s="76"/>
      <c r="AEB1" s="76"/>
      <c r="AEC1" s="76"/>
      <c r="AED1" s="76"/>
      <c r="AEE1" s="76"/>
      <c r="AEF1" s="76"/>
      <c r="AEG1" s="76"/>
      <c r="AEH1" s="76"/>
      <c r="AEI1" s="76"/>
      <c r="AEJ1" s="76"/>
      <c r="AEK1" s="76"/>
      <c r="AEL1" s="76"/>
      <c r="AEM1" s="76"/>
      <c r="AEN1" s="76"/>
      <c r="AEO1" s="76"/>
      <c r="AEP1" s="76"/>
      <c r="AEQ1" s="76"/>
      <c r="AER1" s="76"/>
      <c r="AES1" s="76"/>
      <c r="AET1" s="76"/>
      <c r="AEU1" s="76"/>
      <c r="AEV1" s="76"/>
      <c r="AEW1" s="76"/>
      <c r="AEX1" s="76"/>
      <c r="AEY1" s="76"/>
      <c r="AEZ1" s="76"/>
      <c r="AFA1" s="76"/>
      <c r="AFB1" s="76"/>
      <c r="AFC1" s="76"/>
      <c r="AFD1" s="76"/>
      <c r="AFE1" s="76"/>
      <c r="AFF1" s="76"/>
      <c r="AFG1" s="76"/>
      <c r="AFH1" s="76"/>
      <c r="AFI1" s="76"/>
      <c r="AFJ1" s="76"/>
      <c r="AFK1" s="76"/>
      <c r="AFL1" s="76"/>
      <c r="AFM1" s="76"/>
      <c r="AFN1" s="76"/>
      <c r="AFO1" s="76"/>
      <c r="AFP1" s="76"/>
      <c r="AFQ1" s="76"/>
      <c r="AFR1" s="76"/>
      <c r="AFS1" s="76"/>
      <c r="AFT1" s="76"/>
      <c r="AFU1" s="76"/>
      <c r="AFV1" s="76"/>
      <c r="AFW1" s="76"/>
      <c r="AFX1" s="76"/>
      <c r="AFY1" s="76"/>
      <c r="AFZ1" s="76"/>
      <c r="AGA1" s="76"/>
      <c r="AGB1" s="76"/>
      <c r="AGC1" s="76"/>
      <c r="AGD1" s="76"/>
      <c r="AGE1" s="76"/>
      <c r="AGF1" s="76"/>
      <c r="AGG1" s="76"/>
      <c r="AGH1" s="76"/>
      <c r="AGI1" s="76"/>
      <c r="AGJ1" s="76"/>
      <c r="AGK1" s="76"/>
      <c r="AGL1" s="76"/>
      <c r="AGM1" s="76"/>
      <c r="AGN1" s="76"/>
      <c r="AGO1" s="76"/>
      <c r="AGP1" s="76"/>
      <c r="AGQ1" s="76"/>
      <c r="AGR1" s="76"/>
      <c r="AGS1" s="76"/>
      <c r="AGT1" s="76"/>
      <c r="AGU1" s="76"/>
      <c r="AGV1" s="76"/>
      <c r="AGW1" s="76"/>
      <c r="AGX1" s="76"/>
      <c r="AGY1" s="76"/>
      <c r="AGZ1" s="76"/>
      <c r="AHA1" s="76"/>
      <c r="AHB1" s="76"/>
      <c r="AHC1" s="76"/>
      <c r="AHD1" s="76"/>
      <c r="AHE1" s="76"/>
      <c r="AHF1" s="76"/>
      <c r="AHG1" s="76"/>
      <c r="AHH1" s="76"/>
      <c r="AHI1" s="76"/>
      <c r="AHJ1" s="76"/>
      <c r="AHK1" s="76"/>
      <c r="AHL1" s="76"/>
      <c r="AHM1" s="76"/>
      <c r="AHN1" s="76"/>
      <c r="AHO1" s="76"/>
      <c r="AHP1" s="76"/>
      <c r="AHQ1" s="76"/>
      <c r="AHR1" s="76"/>
      <c r="AHS1" s="76"/>
      <c r="AHT1" s="76"/>
      <c r="AHU1" s="76"/>
      <c r="AHV1" s="76"/>
      <c r="AHW1" s="76"/>
      <c r="AHX1" s="76"/>
      <c r="AHY1" s="76"/>
      <c r="AHZ1" s="76"/>
      <c r="AIA1" s="76"/>
      <c r="AIB1" s="76"/>
      <c r="AIC1" s="76"/>
      <c r="AID1" s="76"/>
      <c r="AIE1" s="76"/>
      <c r="AIF1" s="76"/>
      <c r="AIG1" s="76"/>
      <c r="AIH1" s="76"/>
      <c r="AII1" s="76"/>
      <c r="AIJ1" s="76"/>
      <c r="AIK1" s="76"/>
      <c r="AIL1" s="76"/>
      <c r="AIM1" s="76"/>
      <c r="AIN1" s="76"/>
      <c r="AIO1" s="76"/>
      <c r="AIP1" s="76"/>
      <c r="AIQ1" s="76"/>
      <c r="AIR1" s="76"/>
      <c r="AIS1" s="76"/>
      <c r="AIT1" s="76"/>
      <c r="AIU1" s="76"/>
      <c r="AIV1" s="76"/>
      <c r="AIW1" s="76"/>
      <c r="AIX1" s="76"/>
      <c r="AIY1" s="76"/>
      <c r="AIZ1" s="76"/>
      <c r="AJA1" s="76"/>
      <c r="AJB1" s="76"/>
      <c r="AJC1" s="76"/>
      <c r="AJD1" s="76"/>
      <c r="AJE1" s="76"/>
      <c r="AJF1" s="76"/>
      <c r="AJG1" s="76"/>
      <c r="AJH1" s="76"/>
      <c r="AJI1" s="76"/>
      <c r="AJJ1" s="76"/>
      <c r="AJK1" s="76"/>
      <c r="AJL1" s="76"/>
      <c r="AJM1" s="76"/>
      <c r="AJN1" s="76"/>
      <c r="AJO1" s="76"/>
      <c r="AJP1" s="76"/>
      <c r="AJQ1" s="76"/>
      <c r="AJR1" s="76"/>
      <c r="AJS1" s="76"/>
      <c r="AJT1" s="76"/>
      <c r="AJU1" s="76"/>
      <c r="AJV1" s="76"/>
      <c r="AJW1" s="76"/>
      <c r="AJX1" s="76"/>
      <c r="AJY1" s="76"/>
      <c r="AJZ1" s="76"/>
      <c r="AKA1" s="76"/>
      <c r="AKB1" s="76"/>
      <c r="AKC1" s="76"/>
      <c r="AKD1" s="76"/>
      <c r="AKE1" s="76"/>
      <c r="AKF1" s="76"/>
      <c r="AKG1" s="76"/>
      <c r="AKH1" s="76"/>
      <c r="AKI1" s="76"/>
      <c r="AKJ1" s="76"/>
      <c r="AKK1" s="76"/>
      <c r="AKL1" s="76"/>
      <c r="AKM1" s="76"/>
      <c r="AKN1" s="76"/>
      <c r="AKO1" s="76"/>
      <c r="AKP1" s="76"/>
      <c r="AKQ1" s="76"/>
      <c r="AKR1" s="76"/>
      <c r="AKS1" s="76"/>
      <c r="AKT1" s="76"/>
      <c r="AKU1" s="76"/>
      <c r="AKV1" s="76"/>
      <c r="AKW1" s="76"/>
      <c r="AKX1" s="76"/>
      <c r="AKY1" s="76"/>
      <c r="AKZ1" s="76"/>
      <c r="ALA1" s="76"/>
      <c r="ALB1" s="76"/>
      <c r="ALC1" s="76"/>
      <c r="ALD1" s="76"/>
      <c r="ALE1" s="76"/>
      <c r="ALF1" s="76"/>
      <c r="ALG1" s="76"/>
      <c r="ALH1" s="76"/>
      <c r="ALI1" s="76"/>
      <c r="ALJ1" s="76"/>
      <c r="ALK1" s="76"/>
      <c r="ALL1" s="76"/>
      <c r="ALM1" s="76"/>
      <c r="ALN1" s="76"/>
      <c r="ALO1" s="76"/>
      <c r="ALP1" s="76"/>
      <c r="ALQ1" s="76"/>
      <c r="ALR1" s="76"/>
      <c r="ALS1" s="76"/>
      <c r="ALT1" s="76"/>
      <c r="ALU1" s="76"/>
      <c r="ALV1" s="76"/>
      <c r="ALW1" s="76"/>
      <c r="ALX1" s="76"/>
      <c r="ALY1" s="76"/>
      <c r="ALZ1" s="76"/>
      <c r="AMA1" s="76"/>
      <c r="AMB1" s="76"/>
      <c r="AMC1" s="76"/>
      <c r="AMD1" s="76"/>
      <c r="AME1" s="76"/>
      <c r="AMF1" s="76"/>
      <c r="AMG1" s="76"/>
      <c r="AMH1" s="76"/>
      <c r="AMI1" s="76"/>
      <c r="AMJ1" s="76"/>
      <c r="AMK1" s="76"/>
      <c r="AML1" s="76"/>
      <c r="AMM1" s="76"/>
      <c r="AMN1" s="76"/>
      <c r="AMO1" s="76"/>
      <c r="AMP1" s="76"/>
      <c r="AMQ1" s="76"/>
      <c r="AMR1" s="76"/>
      <c r="AMS1" s="76"/>
      <c r="AMT1" s="76"/>
      <c r="AMU1" s="76"/>
      <c r="AMV1" s="76"/>
      <c r="AMW1" s="76"/>
      <c r="AMX1" s="76"/>
      <c r="AMY1" s="76"/>
      <c r="AMZ1" s="76"/>
      <c r="ANA1" s="76"/>
      <c r="ANB1" s="76"/>
      <c r="ANC1" s="76"/>
      <c r="AND1" s="76"/>
      <c r="ANE1" s="76"/>
      <c r="ANF1" s="76"/>
      <c r="ANG1" s="76"/>
      <c r="ANH1" s="76"/>
      <c r="ANI1" s="76"/>
      <c r="ANJ1" s="76"/>
      <c r="ANK1" s="76"/>
      <c r="ANL1" s="76"/>
      <c r="ANM1" s="76"/>
      <c r="ANN1" s="76"/>
      <c r="ANO1" s="76"/>
      <c r="ANP1" s="76"/>
      <c r="ANQ1" s="76"/>
      <c r="ANR1" s="76"/>
      <c r="ANS1" s="76"/>
      <c r="ANT1" s="76"/>
      <c r="ANU1" s="76"/>
      <c r="ANV1" s="76"/>
      <c r="ANW1" s="76"/>
      <c r="ANX1" s="76"/>
      <c r="ANY1" s="76"/>
      <c r="ANZ1" s="76"/>
      <c r="AOA1" s="76"/>
      <c r="AOB1" s="76"/>
      <c r="AOC1" s="76"/>
      <c r="AOD1" s="76"/>
      <c r="AOE1" s="76"/>
      <c r="AOF1" s="76"/>
      <c r="AOG1" s="76"/>
      <c r="AOH1" s="76"/>
      <c r="AOI1" s="76"/>
      <c r="AOJ1" s="76"/>
      <c r="AOK1" s="76"/>
      <c r="AOL1" s="76"/>
      <c r="AOM1" s="76"/>
      <c r="AON1" s="76"/>
      <c r="AOO1" s="76"/>
      <c r="AOP1" s="76"/>
      <c r="AOQ1" s="76"/>
      <c r="AOR1" s="76"/>
      <c r="AOS1" s="76"/>
      <c r="AOT1" s="76"/>
      <c r="AOU1" s="76"/>
      <c r="AOV1" s="76"/>
      <c r="AOW1" s="76"/>
      <c r="AOX1" s="76"/>
      <c r="AOY1" s="76"/>
      <c r="AOZ1" s="76"/>
      <c r="APA1" s="76"/>
      <c r="APB1" s="76"/>
      <c r="APC1" s="76"/>
      <c r="APD1" s="76"/>
      <c r="APE1" s="76"/>
      <c r="APF1" s="76"/>
      <c r="APG1" s="76"/>
      <c r="APH1" s="76"/>
      <c r="API1" s="76"/>
      <c r="APJ1" s="76"/>
      <c r="APK1" s="76"/>
      <c r="APL1" s="76"/>
      <c r="APM1" s="76"/>
      <c r="APN1" s="76"/>
      <c r="APO1" s="76"/>
      <c r="APP1" s="76"/>
      <c r="APQ1" s="76"/>
      <c r="APR1" s="76"/>
      <c r="APS1" s="76"/>
      <c r="APT1" s="76"/>
      <c r="APU1" s="76"/>
      <c r="APV1" s="76"/>
      <c r="APW1" s="76"/>
      <c r="APX1" s="76"/>
      <c r="APY1" s="76"/>
      <c r="APZ1" s="76"/>
      <c r="AQA1" s="76"/>
      <c r="AQB1" s="76"/>
      <c r="AQC1" s="76"/>
      <c r="AQD1" s="76"/>
      <c r="AQE1" s="76"/>
      <c r="AQF1" s="76"/>
      <c r="AQG1" s="76"/>
      <c r="AQH1" s="76"/>
      <c r="AQI1" s="76"/>
      <c r="AQJ1" s="76"/>
      <c r="AQK1" s="76"/>
      <c r="AQL1" s="76"/>
      <c r="AQM1" s="76"/>
      <c r="AQN1" s="76"/>
      <c r="AQO1" s="76"/>
      <c r="AQP1" s="76"/>
      <c r="AQQ1" s="76"/>
      <c r="AQR1" s="76"/>
      <c r="AQS1" s="76"/>
      <c r="AQT1" s="76"/>
      <c r="AQU1" s="76"/>
      <c r="AQV1" s="76"/>
      <c r="AQW1" s="76"/>
      <c r="AQX1" s="76"/>
      <c r="AQY1" s="76"/>
      <c r="AQZ1" s="76"/>
      <c r="ARA1" s="76"/>
      <c r="ARB1" s="76"/>
      <c r="ARC1" s="76"/>
      <c r="ARD1" s="76"/>
      <c r="ARE1" s="76"/>
      <c r="ARF1" s="76"/>
      <c r="ARG1" s="76"/>
      <c r="ARH1" s="76"/>
      <c r="ARI1" s="76"/>
      <c r="ARJ1" s="76"/>
      <c r="ARK1" s="76"/>
      <c r="ARL1" s="76"/>
      <c r="ARM1" s="76"/>
      <c r="ARN1" s="76"/>
      <c r="ARO1" s="76"/>
      <c r="ARP1" s="76"/>
      <c r="ARQ1" s="76"/>
      <c r="ARR1" s="76"/>
      <c r="ARS1" s="76"/>
      <c r="ART1" s="76"/>
      <c r="ARU1" s="76"/>
      <c r="ARV1" s="76"/>
      <c r="ARW1" s="76"/>
      <c r="ARX1" s="76"/>
      <c r="ARY1" s="76"/>
      <c r="ARZ1" s="76"/>
      <c r="ASA1" s="76"/>
      <c r="ASB1" s="76"/>
      <c r="ASC1" s="76"/>
      <c r="ASD1" s="76"/>
      <c r="ASE1" s="76"/>
      <c r="ASF1" s="76"/>
      <c r="ASG1" s="76"/>
      <c r="ASH1" s="76"/>
      <c r="ASI1" s="76"/>
      <c r="ASJ1" s="76"/>
      <c r="ASK1" s="76"/>
      <c r="ASL1" s="76"/>
      <c r="ASM1" s="76"/>
      <c r="ASN1" s="76"/>
      <c r="ASO1" s="76"/>
      <c r="ASP1" s="76"/>
      <c r="ASQ1" s="76"/>
      <c r="ASR1" s="76"/>
      <c r="ASS1" s="76"/>
      <c r="AST1" s="76"/>
      <c r="ASU1" s="76"/>
      <c r="ASV1" s="76"/>
      <c r="ASW1" s="76"/>
      <c r="ASX1" s="76"/>
      <c r="ASY1" s="76"/>
      <c r="ASZ1" s="76"/>
      <c r="ATA1" s="76"/>
      <c r="ATB1" s="76"/>
      <c r="ATC1" s="76"/>
      <c r="ATD1" s="76"/>
      <c r="ATE1" s="76"/>
      <c r="ATF1" s="76"/>
      <c r="ATG1" s="76"/>
      <c r="ATH1" s="76"/>
      <c r="ATI1" s="76"/>
      <c r="ATJ1" s="76"/>
      <c r="ATK1" s="76"/>
      <c r="ATL1" s="76"/>
      <c r="ATM1" s="76"/>
      <c r="ATN1" s="76"/>
      <c r="ATO1" s="76"/>
      <c r="ATP1" s="76"/>
      <c r="ATQ1" s="76"/>
      <c r="ATR1" s="76"/>
      <c r="ATS1" s="76"/>
      <c r="ATT1" s="76"/>
      <c r="ATU1" s="76"/>
      <c r="ATV1" s="76"/>
      <c r="ATW1" s="76"/>
      <c r="ATX1" s="76"/>
      <c r="ATY1" s="76"/>
      <c r="ATZ1" s="76"/>
      <c r="AUA1" s="76"/>
      <c r="AUB1" s="76"/>
      <c r="AUC1" s="76"/>
      <c r="AUD1" s="76"/>
      <c r="AUE1" s="76"/>
      <c r="AUF1" s="76"/>
      <c r="AUG1" s="76"/>
      <c r="AUH1" s="76"/>
      <c r="AUI1" s="76"/>
      <c r="AUJ1" s="76"/>
      <c r="AUK1" s="76"/>
      <c r="AUL1" s="76"/>
      <c r="AUM1" s="76"/>
      <c r="AUN1" s="76"/>
      <c r="AUO1" s="76"/>
      <c r="AUP1" s="76"/>
      <c r="AUQ1" s="76"/>
      <c r="AUR1" s="76"/>
      <c r="AUS1" s="76"/>
      <c r="AUT1" s="76"/>
      <c r="AUU1" s="76"/>
      <c r="AUV1" s="76"/>
      <c r="AUW1" s="76"/>
      <c r="AUX1" s="76"/>
      <c r="AUY1" s="76"/>
      <c r="AUZ1" s="76"/>
      <c r="AVA1" s="76"/>
      <c r="AVB1" s="76"/>
      <c r="AVC1" s="76"/>
      <c r="AVD1" s="76"/>
      <c r="AVE1" s="76"/>
      <c r="AVF1" s="76"/>
      <c r="AVG1" s="76"/>
      <c r="AVH1" s="76"/>
      <c r="AVI1" s="76"/>
      <c r="AVJ1" s="76"/>
      <c r="AVK1" s="76"/>
      <c r="AVL1" s="76"/>
      <c r="AVM1" s="76"/>
      <c r="AVN1" s="76"/>
      <c r="AVO1" s="76"/>
      <c r="AVP1" s="76"/>
      <c r="AVQ1" s="76"/>
      <c r="AVR1" s="76"/>
      <c r="AVS1" s="76"/>
      <c r="AVT1" s="76"/>
      <c r="AVU1" s="76"/>
      <c r="AVV1" s="76"/>
      <c r="AVW1" s="76"/>
      <c r="AVX1" s="76"/>
      <c r="AVY1" s="76"/>
      <c r="AVZ1" s="76"/>
      <c r="AWA1" s="76"/>
      <c r="AWB1" s="76"/>
      <c r="AWC1" s="76"/>
      <c r="AWD1" s="76"/>
      <c r="AWE1" s="76"/>
      <c r="AWF1" s="76"/>
      <c r="AWG1" s="76"/>
      <c r="AWH1" s="76"/>
      <c r="AWI1" s="76"/>
      <c r="AWJ1" s="76"/>
      <c r="AWK1" s="76"/>
      <c r="AWL1" s="76"/>
      <c r="AWM1" s="76"/>
      <c r="AWN1" s="76"/>
      <c r="AWO1" s="76"/>
      <c r="AWP1" s="76"/>
      <c r="AWQ1" s="76"/>
      <c r="AWR1" s="76"/>
      <c r="AWS1" s="76"/>
      <c r="AWT1" s="76"/>
      <c r="AWU1" s="76"/>
      <c r="AWV1" s="76"/>
      <c r="AWW1" s="76"/>
      <c r="AWX1" s="76"/>
      <c r="AWY1" s="76"/>
      <c r="AWZ1" s="76"/>
      <c r="AXA1" s="76"/>
      <c r="AXB1" s="76"/>
      <c r="AXC1" s="76"/>
      <c r="AXD1" s="76"/>
      <c r="AXE1" s="76"/>
      <c r="AXF1" s="76"/>
      <c r="AXG1" s="76"/>
      <c r="AXH1" s="76"/>
      <c r="AXI1" s="76"/>
      <c r="AXJ1" s="76"/>
      <c r="AXK1" s="76"/>
      <c r="AXL1" s="76"/>
      <c r="AXM1" s="76"/>
      <c r="AXN1" s="76"/>
      <c r="AXO1" s="76"/>
      <c r="AXP1" s="76"/>
      <c r="AXQ1" s="76"/>
      <c r="AXR1" s="76"/>
      <c r="AXS1" s="76"/>
      <c r="AXT1" s="76"/>
      <c r="AXU1" s="76"/>
      <c r="AXV1" s="76"/>
      <c r="AXW1" s="76"/>
      <c r="AXX1" s="76"/>
      <c r="AXY1" s="76"/>
      <c r="AXZ1" s="76"/>
      <c r="AYA1" s="76"/>
      <c r="AYB1" s="76"/>
      <c r="AYC1" s="76"/>
      <c r="AYD1" s="76"/>
      <c r="AYE1" s="76"/>
      <c r="AYF1" s="76"/>
      <c r="AYG1" s="76"/>
      <c r="AYH1" s="76"/>
      <c r="AYI1" s="76"/>
      <c r="AYJ1" s="76"/>
      <c r="AYK1" s="76"/>
      <c r="AYL1" s="76"/>
      <c r="AYM1" s="76"/>
      <c r="AYN1" s="76"/>
      <c r="AYO1" s="76"/>
      <c r="AYP1" s="76"/>
      <c r="AYQ1" s="76"/>
      <c r="AYR1" s="76"/>
      <c r="AYS1" s="76"/>
      <c r="AYT1" s="76"/>
      <c r="AYU1" s="76"/>
      <c r="AYV1" s="76"/>
      <c r="AYW1" s="76"/>
      <c r="AYX1" s="76"/>
      <c r="AYY1" s="76"/>
      <c r="AYZ1" s="76"/>
      <c r="AZA1" s="76"/>
      <c r="AZB1" s="76"/>
      <c r="AZC1" s="76"/>
      <c r="AZD1" s="76"/>
      <c r="AZE1" s="76"/>
      <c r="AZF1" s="76"/>
      <c r="AZG1" s="76"/>
      <c r="AZH1" s="76"/>
      <c r="AZI1" s="76"/>
      <c r="AZJ1" s="76"/>
      <c r="AZK1" s="76"/>
      <c r="AZL1" s="76"/>
      <c r="AZM1" s="76"/>
      <c r="AZN1" s="76"/>
      <c r="AZO1" s="76"/>
      <c r="AZP1" s="76"/>
      <c r="AZQ1" s="76"/>
      <c r="AZR1" s="76"/>
      <c r="AZS1" s="76"/>
      <c r="AZT1" s="76"/>
      <c r="AZU1" s="76"/>
      <c r="AZV1" s="76"/>
      <c r="AZW1" s="76"/>
      <c r="AZX1" s="76"/>
      <c r="AZY1" s="76"/>
      <c r="AZZ1" s="76"/>
      <c r="BAA1" s="76"/>
      <c r="BAB1" s="76"/>
      <c r="BAC1" s="76"/>
      <c r="BAD1" s="76"/>
      <c r="BAE1" s="76"/>
      <c r="BAF1" s="76"/>
      <c r="BAG1" s="76"/>
      <c r="BAH1" s="76"/>
      <c r="BAI1" s="76"/>
      <c r="BAJ1" s="76"/>
      <c r="BAK1" s="76"/>
      <c r="BAL1" s="76"/>
      <c r="BAM1" s="76"/>
      <c r="BAN1" s="76"/>
      <c r="BAO1" s="76"/>
      <c r="BAP1" s="76"/>
      <c r="BAQ1" s="76"/>
      <c r="BAR1" s="76"/>
      <c r="BAS1" s="76"/>
      <c r="BAT1" s="76"/>
      <c r="BAU1" s="76"/>
      <c r="BAV1" s="76"/>
      <c r="BAW1" s="76"/>
      <c r="BAX1" s="76"/>
      <c r="BAY1" s="76"/>
      <c r="BAZ1" s="76"/>
      <c r="BBA1" s="76"/>
      <c r="BBB1" s="76"/>
      <c r="BBC1" s="76"/>
      <c r="BBD1" s="76"/>
      <c r="BBE1" s="76"/>
      <c r="BBF1" s="76"/>
      <c r="BBG1" s="76"/>
      <c r="BBH1" s="76"/>
      <c r="BBI1" s="76"/>
      <c r="BBJ1" s="76"/>
      <c r="BBK1" s="76"/>
      <c r="BBL1" s="76"/>
      <c r="BBM1" s="76"/>
      <c r="BBN1" s="76"/>
      <c r="BBO1" s="76"/>
      <c r="BBP1" s="76"/>
      <c r="BBQ1" s="76"/>
      <c r="BBR1" s="76"/>
      <c r="BBS1" s="76"/>
      <c r="BBT1" s="76"/>
      <c r="BBU1" s="76"/>
      <c r="BBV1" s="76"/>
      <c r="BBW1" s="76"/>
      <c r="BBX1" s="76"/>
      <c r="BBY1" s="76"/>
      <c r="BBZ1" s="76"/>
      <c r="BCA1" s="76"/>
      <c r="BCB1" s="76"/>
      <c r="BCC1" s="76"/>
      <c r="BCD1" s="76"/>
      <c r="BCE1" s="76"/>
      <c r="BCF1" s="76"/>
      <c r="BCG1" s="76"/>
      <c r="BCH1" s="76"/>
      <c r="BCI1" s="76"/>
      <c r="BCJ1" s="76"/>
      <c r="BCK1" s="76"/>
      <c r="BCL1" s="76"/>
      <c r="BCM1" s="76"/>
      <c r="BCN1" s="76"/>
      <c r="BCO1" s="76"/>
      <c r="BCP1" s="76"/>
      <c r="BCQ1" s="76"/>
      <c r="BCR1" s="76"/>
      <c r="BCS1" s="76"/>
      <c r="BCT1" s="76"/>
      <c r="BCU1" s="76"/>
      <c r="BCV1" s="76"/>
      <c r="BCW1" s="76"/>
      <c r="BCX1" s="76"/>
      <c r="BCY1" s="76"/>
      <c r="BCZ1" s="76"/>
      <c r="BDA1" s="76"/>
      <c r="BDB1" s="76"/>
      <c r="BDC1" s="76"/>
      <c r="BDD1" s="76"/>
      <c r="BDE1" s="76"/>
      <c r="BDF1" s="76"/>
      <c r="BDG1" s="76"/>
      <c r="BDH1" s="76"/>
      <c r="BDI1" s="76"/>
      <c r="BDJ1" s="76"/>
      <c r="BDK1" s="76"/>
      <c r="BDL1" s="76"/>
      <c r="BDM1" s="76"/>
      <c r="BDN1" s="76"/>
      <c r="BDO1" s="76"/>
      <c r="BDP1" s="76"/>
      <c r="BDQ1" s="76"/>
      <c r="BDR1" s="76"/>
      <c r="BDS1" s="76"/>
      <c r="BDT1" s="76"/>
      <c r="BDU1" s="76"/>
      <c r="BDV1" s="76"/>
      <c r="BDW1" s="76"/>
      <c r="BDX1" s="76"/>
      <c r="BDY1" s="76"/>
      <c r="BDZ1" s="76"/>
      <c r="BEA1" s="76"/>
      <c r="BEB1" s="76"/>
      <c r="BEC1" s="76"/>
      <c r="BED1" s="76"/>
      <c r="BEE1" s="76"/>
      <c r="BEF1" s="76"/>
      <c r="BEG1" s="76"/>
      <c r="BEH1" s="76"/>
      <c r="BEI1" s="76"/>
      <c r="BEJ1" s="76"/>
      <c r="BEK1" s="76"/>
      <c r="BEL1" s="76"/>
      <c r="BEM1" s="76"/>
      <c r="BEN1" s="76"/>
      <c r="BEO1" s="76"/>
      <c r="BEP1" s="76"/>
      <c r="BEQ1" s="76"/>
      <c r="BER1" s="76"/>
      <c r="BES1" s="76"/>
      <c r="BET1" s="76"/>
      <c r="BEU1" s="76"/>
      <c r="BEV1" s="76"/>
      <c r="BEW1" s="76"/>
      <c r="BEX1" s="76"/>
      <c r="BEY1" s="76"/>
      <c r="BEZ1" s="76"/>
      <c r="BFA1" s="76"/>
      <c r="BFB1" s="76"/>
      <c r="BFC1" s="76"/>
      <c r="BFD1" s="76"/>
      <c r="BFE1" s="76"/>
      <c r="BFF1" s="76"/>
      <c r="BFG1" s="76"/>
      <c r="BFH1" s="76"/>
      <c r="BFI1" s="76"/>
      <c r="BFJ1" s="76"/>
      <c r="BFK1" s="76"/>
      <c r="BFL1" s="76"/>
      <c r="BFM1" s="76"/>
      <c r="BFN1" s="76"/>
      <c r="BFO1" s="76"/>
      <c r="BFP1" s="76"/>
      <c r="BFQ1" s="76"/>
      <c r="BFR1" s="76"/>
      <c r="BFS1" s="76"/>
      <c r="BFT1" s="76"/>
      <c r="BFU1" s="76"/>
      <c r="BFV1" s="76"/>
      <c r="BFW1" s="76"/>
      <c r="BFX1" s="76"/>
      <c r="BFY1" s="76"/>
      <c r="BFZ1" s="76"/>
      <c r="BGA1" s="76"/>
      <c r="BGB1" s="76"/>
      <c r="BGC1" s="76"/>
      <c r="BGD1" s="76"/>
      <c r="BGE1" s="76"/>
      <c r="BGF1" s="76"/>
      <c r="BGG1" s="76"/>
      <c r="BGH1" s="76"/>
      <c r="BGI1" s="76"/>
      <c r="BGJ1" s="76"/>
      <c r="BGK1" s="76"/>
      <c r="BGL1" s="76"/>
      <c r="BGM1" s="76"/>
      <c r="BGN1" s="76"/>
      <c r="BGO1" s="76"/>
      <c r="BGP1" s="76"/>
      <c r="BGQ1" s="76"/>
      <c r="BGR1" s="76"/>
      <c r="BGS1" s="76"/>
      <c r="BGT1" s="76"/>
      <c r="BGU1" s="76"/>
      <c r="BGV1" s="76"/>
      <c r="BGW1" s="76"/>
      <c r="BGX1" s="76"/>
      <c r="BGY1" s="76"/>
      <c r="BGZ1" s="76"/>
      <c r="BHA1" s="76"/>
      <c r="BHB1" s="76"/>
      <c r="BHC1" s="76"/>
      <c r="BHD1" s="76"/>
      <c r="BHE1" s="76"/>
      <c r="BHF1" s="76"/>
      <c r="BHG1" s="76"/>
      <c r="BHH1" s="76"/>
      <c r="BHI1" s="76"/>
      <c r="BHJ1" s="76"/>
      <c r="BHK1" s="76"/>
      <c r="BHL1" s="76"/>
      <c r="BHM1" s="76"/>
      <c r="BHN1" s="76"/>
      <c r="BHO1" s="76"/>
      <c r="BHP1" s="76"/>
      <c r="BHQ1" s="76"/>
      <c r="BHR1" s="76"/>
      <c r="BHS1" s="76"/>
      <c r="BHT1" s="76"/>
      <c r="BHU1" s="76"/>
      <c r="BHV1" s="76"/>
      <c r="BHW1" s="76"/>
      <c r="BHX1" s="76"/>
      <c r="BHY1" s="76"/>
      <c r="BHZ1" s="76"/>
      <c r="BIA1" s="76"/>
      <c r="BIB1" s="76"/>
      <c r="BIC1" s="76"/>
      <c r="BID1" s="76"/>
      <c r="BIE1" s="76"/>
      <c r="BIF1" s="76"/>
      <c r="BIG1" s="76"/>
      <c r="BIH1" s="76"/>
      <c r="BII1" s="76"/>
      <c r="BIJ1" s="76"/>
      <c r="BIK1" s="76"/>
      <c r="BIL1" s="76"/>
      <c r="BIM1" s="76"/>
      <c r="BIN1" s="76"/>
      <c r="BIO1" s="76"/>
      <c r="BIP1" s="76"/>
      <c r="BIQ1" s="76"/>
      <c r="BIR1" s="76"/>
      <c r="BIS1" s="76"/>
      <c r="BIT1" s="76"/>
      <c r="BIU1" s="76"/>
      <c r="BIV1" s="76"/>
      <c r="BIW1" s="76"/>
      <c r="BIX1" s="76"/>
      <c r="BIY1" s="76"/>
      <c r="BIZ1" s="76"/>
      <c r="BJA1" s="76"/>
      <c r="BJB1" s="76"/>
      <c r="BJC1" s="76"/>
      <c r="BJD1" s="76"/>
      <c r="BJE1" s="76"/>
      <c r="BJF1" s="76"/>
      <c r="BJG1" s="76"/>
      <c r="BJH1" s="76"/>
      <c r="BJI1" s="76"/>
      <c r="BJJ1" s="76"/>
      <c r="BJK1" s="76"/>
      <c r="BJL1" s="76"/>
      <c r="BJM1" s="76"/>
      <c r="BJN1" s="76"/>
      <c r="BJO1" s="76"/>
      <c r="BJP1" s="76"/>
      <c r="BJQ1" s="76"/>
      <c r="BJR1" s="76"/>
      <c r="BJS1" s="76"/>
      <c r="BJT1" s="76"/>
      <c r="BJU1" s="76"/>
      <c r="BJV1" s="76"/>
      <c r="BJW1" s="76"/>
      <c r="BJX1" s="76"/>
      <c r="BJY1" s="76"/>
      <c r="BJZ1" s="76"/>
      <c r="BKA1" s="76"/>
      <c r="BKB1" s="76"/>
      <c r="BKC1" s="76"/>
      <c r="BKD1" s="76"/>
      <c r="BKE1" s="76"/>
      <c r="BKF1" s="76"/>
      <c r="BKG1" s="76"/>
      <c r="BKH1" s="76"/>
      <c r="BKI1" s="76"/>
      <c r="BKJ1" s="76"/>
      <c r="BKK1" s="76"/>
      <c r="BKL1" s="76"/>
      <c r="BKM1" s="76"/>
      <c r="BKN1" s="76"/>
      <c r="BKO1" s="76"/>
      <c r="BKP1" s="76"/>
      <c r="BKQ1" s="76"/>
      <c r="BKR1" s="76"/>
      <c r="BKS1" s="76"/>
      <c r="BKT1" s="76"/>
      <c r="BKU1" s="76"/>
      <c r="BKV1" s="76"/>
      <c r="BKW1" s="76"/>
      <c r="BKX1" s="76"/>
      <c r="BKY1" s="76"/>
      <c r="BKZ1" s="76"/>
      <c r="BLA1" s="76"/>
      <c r="BLB1" s="76"/>
      <c r="BLC1" s="76"/>
      <c r="BLD1" s="76"/>
      <c r="BLE1" s="76"/>
      <c r="BLF1" s="76"/>
      <c r="BLG1" s="76"/>
      <c r="BLH1" s="76"/>
      <c r="BLI1" s="76"/>
      <c r="BLJ1" s="76"/>
      <c r="BLK1" s="76"/>
      <c r="BLL1" s="76"/>
      <c r="BLM1" s="76"/>
      <c r="BLN1" s="76"/>
      <c r="BLO1" s="76"/>
      <c r="BLP1" s="76"/>
      <c r="BLQ1" s="76"/>
      <c r="BLR1" s="76"/>
      <c r="BLS1" s="76"/>
      <c r="BLT1" s="76"/>
      <c r="BLU1" s="76"/>
      <c r="BLV1" s="76"/>
      <c r="BLW1" s="76"/>
      <c r="BLX1" s="76"/>
      <c r="BLY1" s="76"/>
      <c r="BLZ1" s="76"/>
      <c r="BMA1" s="76"/>
      <c r="BMB1" s="76"/>
      <c r="BMC1" s="76"/>
      <c r="BMD1" s="76"/>
      <c r="BME1" s="76"/>
      <c r="BMF1" s="76"/>
      <c r="BMG1" s="76"/>
      <c r="BMH1" s="76"/>
      <c r="BMI1" s="76"/>
      <c r="BMJ1" s="76"/>
      <c r="BMK1" s="76"/>
      <c r="BML1" s="76"/>
      <c r="BMM1" s="76"/>
      <c r="BMN1" s="76"/>
      <c r="BMO1" s="76"/>
      <c r="BMP1" s="76"/>
      <c r="BMQ1" s="76"/>
      <c r="BMR1" s="76"/>
      <c r="BMS1" s="76"/>
      <c r="BMT1" s="76"/>
      <c r="BMU1" s="76"/>
      <c r="BMV1" s="76"/>
      <c r="BMW1" s="76"/>
      <c r="BMX1" s="76"/>
      <c r="BMY1" s="76"/>
      <c r="BMZ1" s="76"/>
      <c r="BNA1" s="76"/>
      <c r="BNB1" s="76"/>
      <c r="BNC1" s="76"/>
      <c r="BND1" s="76"/>
      <c r="BNE1" s="76"/>
      <c r="BNF1" s="76"/>
      <c r="BNG1" s="76"/>
      <c r="BNH1" s="76"/>
      <c r="BNI1" s="76"/>
      <c r="BNJ1" s="76"/>
      <c r="BNK1" s="76"/>
      <c r="BNL1" s="76"/>
      <c r="BNM1" s="76"/>
      <c r="BNN1" s="76"/>
      <c r="BNO1" s="76"/>
      <c r="BNP1" s="76"/>
      <c r="BNQ1" s="76"/>
      <c r="BNR1" s="76"/>
      <c r="BNS1" s="76"/>
      <c r="BNT1" s="76"/>
      <c r="BNU1" s="76"/>
      <c r="BNV1" s="76"/>
      <c r="BNW1" s="76"/>
      <c r="BNX1" s="76"/>
      <c r="BNY1" s="76"/>
      <c r="BNZ1" s="76"/>
      <c r="BOA1" s="76"/>
      <c r="BOB1" s="76"/>
      <c r="BOC1" s="76"/>
      <c r="BOD1" s="76"/>
      <c r="BOE1" s="76"/>
      <c r="BOF1" s="76"/>
      <c r="BOG1" s="76"/>
      <c r="BOH1" s="76"/>
      <c r="BOI1" s="76"/>
      <c r="BOJ1" s="76"/>
      <c r="BOK1" s="76"/>
      <c r="BOL1" s="76"/>
      <c r="BOM1" s="76"/>
      <c r="BON1" s="76"/>
      <c r="BOO1" s="76"/>
      <c r="BOP1" s="76"/>
      <c r="BOQ1" s="76"/>
      <c r="BOR1" s="76"/>
      <c r="BOS1" s="76"/>
      <c r="BOT1" s="76"/>
      <c r="BOU1" s="76"/>
      <c r="BOV1" s="76"/>
      <c r="BOW1" s="76"/>
      <c r="BOX1" s="76"/>
      <c r="BOY1" s="76"/>
      <c r="BOZ1" s="76"/>
      <c r="BPA1" s="76"/>
      <c r="BPB1" s="76"/>
      <c r="BPC1" s="76"/>
      <c r="BPD1" s="76"/>
      <c r="BPE1" s="76"/>
      <c r="BPF1" s="76"/>
      <c r="BPG1" s="76"/>
      <c r="BPH1" s="76"/>
      <c r="BPI1" s="76"/>
      <c r="BPJ1" s="76"/>
      <c r="BPK1" s="76"/>
      <c r="BPL1" s="76"/>
      <c r="BPM1" s="76"/>
      <c r="BPN1" s="76"/>
      <c r="BPO1" s="76"/>
      <c r="BPP1" s="76"/>
      <c r="BPQ1" s="76"/>
      <c r="BPR1" s="76"/>
      <c r="BPS1" s="76"/>
      <c r="BPT1" s="76"/>
      <c r="BPU1" s="76"/>
      <c r="BPV1" s="76"/>
      <c r="BPW1" s="76"/>
      <c r="BPX1" s="76"/>
      <c r="BPY1" s="76"/>
      <c r="BPZ1" s="76"/>
      <c r="BQA1" s="76"/>
      <c r="BQB1" s="76"/>
      <c r="BQC1" s="76"/>
      <c r="BQD1" s="76"/>
      <c r="BQE1" s="76"/>
      <c r="BQF1" s="76"/>
      <c r="BQG1" s="76"/>
      <c r="BQH1" s="76"/>
      <c r="BQI1" s="76"/>
      <c r="BQJ1" s="76"/>
      <c r="BQK1" s="76"/>
      <c r="BQL1" s="76"/>
      <c r="BQM1" s="76"/>
      <c r="BQN1" s="76"/>
      <c r="BQO1" s="76"/>
      <c r="BQP1" s="76"/>
      <c r="BQQ1" s="76"/>
      <c r="BQR1" s="76"/>
      <c r="BQS1" s="76"/>
      <c r="BQT1" s="76"/>
      <c r="BQU1" s="76"/>
      <c r="BQV1" s="76"/>
      <c r="BQW1" s="76"/>
      <c r="BQX1" s="76"/>
      <c r="BQY1" s="76"/>
      <c r="BQZ1" s="76"/>
    </row>
    <row r="2" spans="1:1820" s="12" customFormat="1" ht="27.95" hidden="1" customHeight="1" outlineLevel="4" x14ac:dyDescent="0.2">
      <c r="A2" s="281" t="s">
        <v>978</v>
      </c>
      <c r="B2" s="296" t="s">
        <v>165</v>
      </c>
      <c r="C2" s="108" t="s">
        <v>1004</v>
      </c>
      <c r="D2" s="97" t="s">
        <v>1004</v>
      </c>
      <c r="E2" s="98" t="s">
        <v>1006</v>
      </c>
      <c r="F2" s="98"/>
      <c r="G2" s="98"/>
      <c r="H2" s="97" t="s">
        <v>1016</v>
      </c>
      <c r="I2" s="97" t="s">
        <v>14</v>
      </c>
      <c r="J2" s="97" t="s">
        <v>892</v>
      </c>
      <c r="K2" s="97">
        <v>1</v>
      </c>
      <c r="L2" s="99">
        <v>2929206</v>
      </c>
      <c r="M2" s="99">
        <f>+L2*12</f>
        <v>35150472</v>
      </c>
      <c r="N2" s="100" t="s">
        <v>906</v>
      </c>
      <c r="O2" s="100" t="s">
        <v>906</v>
      </c>
      <c r="P2" s="101">
        <v>0</v>
      </c>
      <c r="Q2" s="101">
        <v>0</v>
      </c>
      <c r="R2" s="101">
        <v>0</v>
      </c>
      <c r="S2" s="101">
        <v>0</v>
      </c>
      <c r="T2" s="101">
        <v>0</v>
      </c>
      <c r="U2" s="142">
        <v>0</v>
      </c>
      <c r="V2" s="101">
        <v>1</v>
      </c>
      <c r="W2" s="101">
        <v>0</v>
      </c>
      <c r="X2" s="101">
        <v>0</v>
      </c>
      <c r="Y2" s="101">
        <v>0</v>
      </c>
      <c r="Z2" s="101">
        <v>0</v>
      </c>
      <c r="AA2" s="101">
        <v>0</v>
      </c>
      <c r="AB2" s="196">
        <f t="shared" ref="AB2:AB11" si="0">SUM(P2:AA2)</f>
        <v>1</v>
      </c>
      <c r="AC2" s="101">
        <v>0</v>
      </c>
      <c r="AD2" s="101">
        <v>0</v>
      </c>
      <c r="AE2" s="101">
        <v>0</v>
      </c>
      <c r="AF2" s="101">
        <v>0</v>
      </c>
      <c r="AG2" s="101">
        <v>0</v>
      </c>
      <c r="AH2" s="142">
        <v>0</v>
      </c>
      <c r="AI2" s="101">
        <v>0</v>
      </c>
      <c r="AJ2" s="101">
        <v>0</v>
      </c>
      <c r="AK2" s="101">
        <v>0</v>
      </c>
      <c r="AL2" s="101">
        <v>0</v>
      </c>
      <c r="AM2" s="101">
        <v>0</v>
      </c>
      <c r="AN2" s="101">
        <v>0</v>
      </c>
      <c r="AO2" s="21">
        <f>SUM(AC2:AN2)</f>
        <v>0</v>
      </c>
      <c r="AP2" s="189" t="str">
        <f>+IFERROR(SUM(AC2:AH2)/SUM(P2:U2),"")</f>
        <v/>
      </c>
      <c r="AQ2" s="91" t="str">
        <f>+IF(AP2="","",IF(AND(SUM($P2:U2)=1,SUM($AC2:AH2)=1),"TERMINADA",IF(SUM($P2:U2)=0,"SIN INICIAR",IF(AP2&gt;1,"ADELANTADA",IF(AP2&lt;0.6,"CRÍTICA",IF(AP2&lt;0.95,"EN PROCESO","GESTIÓN NORMAL"))))))</f>
        <v/>
      </c>
      <c r="AR2" s="38" t="str">
        <f t="shared" ref="AR2:AR23" si="1">+IF(AQ2="","",IF(AQ2="SIN INICIAR","6",IF(AQ2="CRÍTICA","L",IF(AQ2="EN PROCESO","K",IF(AQ2="GESTIÓN NORMAL","J",IF(AQ2="ADELANTADA","Q","B"))))))</f>
        <v/>
      </c>
      <c r="AS2" s="71" t="s">
        <v>1017</v>
      </c>
      <c r="AT2" s="71"/>
      <c r="AU2" s="71"/>
      <c r="AV2" s="79"/>
      <c r="AW2" s="79"/>
      <c r="AX2" s="162"/>
      <c r="AY2" s="79"/>
      <c r="AZ2" s="79"/>
      <c r="BA2" s="233">
        <f t="shared" ref="BA2:BA66" si="2">100%-AO2</f>
        <v>1</v>
      </c>
      <c r="BB2" s="79"/>
      <c r="BC2" s="79"/>
      <c r="BD2" s="79"/>
      <c r="BE2" s="79"/>
      <c r="BF2" s="79"/>
      <c r="BG2" s="79"/>
      <c r="BH2" s="79"/>
      <c r="BI2" s="79"/>
      <c r="BJ2" s="79"/>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c r="IW2" s="46"/>
      <c r="IX2" s="46"/>
      <c r="IY2" s="46"/>
      <c r="IZ2" s="46"/>
      <c r="JA2" s="46"/>
      <c r="JB2" s="46"/>
      <c r="JC2" s="46"/>
      <c r="JD2" s="46"/>
      <c r="JE2" s="46"/>
      <c r="JF2" s="46"/>
      <c r="JG2" s="46"/>
      <c r="JH2" s="46"/>
      <c r="JI2" s="46"/>
      <c r="JJ2" s="46"/>
      <c r="JK2" s="46"/>
      <c r="JL2" s="46"/>
      <c r="JM2" s="46"/>
      <c r="JN2" s="46"/>
      <c r="JO2" s="46"/>
      <c r="JP2" s="46"/>
      <c r="JQ2" s="46"/>
      <c r="JR2" s="46"/>
      <c r="JS2" s="46"/>
      <c r="JT2" s="46"/>
      <c r="JU2" s="46"/>
      <c r="JV2" s="46"/>
      <c r="JW2" s="46"/>
      <c r="JX2" s="46"/>
      <c r="JY2" s="46"/>
      <c r="JZ2" s="46"/>
      <c r="KA2" s="46"/>
      <c r="KB2" s="46"/>
      <c r="KC2" s="46"/>
      <c r="KD2" s="46"/>
      <c r="KE2" s="46"/>
      <c r="KF2" s="46"/>
      <c r="KG2" s="46"/>
      <c r="KH2" s="46"/>
      <c r="KI2" s="46"/>
      <c r="KJ2" s="46"/>
      <c r="KK2" s="46"/>
      <c r="KL2" s="46"/>
      <c r="KM2" s="46"/>
      <c r="KN2" s="46"/>
      <c r="KO2" s="46"/>
      <c r="KP2" s="46"/>
      <c r="KQ2" s="46"/>
      <c r="KR2" s="46"/>
      <c r="KS2" s="46"/>
      <c r="KT2" s="46"/>
      <c r="KU2" s="46"/>
      <c r="KV2" s="46"/>
      <c r="KW2" s="46"/>
      <c r="KX2" s="46"/>
      <c r="KY2" s="46"/>
      <c r="KZ2" s="46"/>
      <c r="LA2" s="46"/>
      <c r="LB2" s="46"/>
      <c r="LC2" s="46"/>
      <c r="LD2" s="46"/>
      <c r="LE2" s="46"/>
      <c r="LF2" s="46"/>
      <c r="LG2" s="46"/>
      <c r="LH2" s="46"/>
      <c r="LI2" s="46"/>
      <c r="LJ2" s="46"/>
      <c r="LK2" s="46"/>
      <c r="LL2" s="46"/>
      <c r="LM2" s="46"/>
      <c r="LN2" s="46"/>
      <c r="LO2" s="46"/>
      <c r="LP2" s="46"/>
      <c r="LQ2" s="46"/>
      <c r="LR2" s="46"/>
      <c r="LS2" s="46"/>
      <c r="LT2" s="46"/>
      <c r="LU2" s="46"/>
      <c r="LV2" s="46"/>
      <c r="LW2" s="46"/>
      <c r="LX2" s="46"/>
      <c r="LY2" s="46"/>
      <c r="LZ2" s="46"/>
      <c r="MA2" s="46"/>
      <c r="MB2" s="46"/>
      <c r="MC2" s="46"/>
      <c r="MD2" s="46"/>
      <c r="ME2" s="46"/>
      <c r="MF2" s="46"/>
      <c r="MG2" s="46"/>
      <c r="MH2" s="46"/>
      <c r="MI2" s="46"/>
      <c r="MJ2" s="46"/>
      <c r="MK2" s="46"/>
      <c r="ML2" s="46"/>
      <c r="MM2" s="46"/>
      <c r="MN2" s="46"/>
      <c r="MO2" s="46"/>
      <c r="MP2" s="46"/>
      <c r="MQ2" s="46"/>
      <c r="MR2" s="46"/>
      <c r="MS2" s="46"/>
      <c r="MT2" s="46"/>
      <c r="MU2" s="46"/>
      <c r="MV2" s="46"/>
      <c r="MW2" s="46"/>
      <c r="MX2" s="46"/>
      <c r="MY2" s="46"/>
      <c r="MZ2" s="46"/>
      <c r="NA2" s="46"/>
      <c r="NB2" s="46"/>
      <c r="NC2" s="46"/>
      <c r="ND2" s="46"/>
      <c r="NE2" s="46"/>
      <c r="NF2" s="46"/>
      <c r="NG2" s="46"/>
      <c r="NH2" s="46"/>
      <c r="NI2" s="46"/>
      <c r="NJ2" s="46"/>
      <c r="NK2" s="46"/>
      <c r="NL2" s="46"/>
      <c r="NM2" s="46"/>
      <c r="NN2" s="46"/>
      <c r="NO2" s="46"/>
      <c r="NP2" s="46"/>
      <c r="NQ2" s="46"/>
      <c r="NR2" s="46"/>
      <c r="NS2" s="46"/>
      <c r="NT2" s="46"/>
      <c r="NU2" s="46"/>
      <c r="NV2" s="46"/>
      <c r="NW2" s="46"/>
      <c r="NX2" s="46"/>
      <c r="NY2" s="46"/>
      <c r="NZ2" s="46"/>
      <c r="OA2" s="46"/>
      <c r="OB2" s="46"/>
      <c r="OC2" s="46"/>
      <c r="OD2" s="46"/>
      <c r="OE2" s="46"/>
      <c r="OF2" s="46"/>
      <c r="OG2" s="46"/>
      <c r="OH2" s="46"/>
      <c r="OI2" s="46"/>
      <c r="OJ2" s="46"/>
      <c r="OK2" s="46"/>
      <c r="OL2" s="46"/>
      <c r="OM2" s="46"/>
      <c r="ON2" s="46"/>
      <c r="OO2" s="46"/>
      <c r="OP2" s="46"/>
      <c r="OQ2" s="46"/>
      <c r="OR2" s="46"/>
      <c r="OS2" s="46"/>
      <c r="OT2" s="46"/>
      <c r="OU2" s="46"/>
      <c r="OV2" s="46"/>
      <c r="OW2" s="46"/>
      <c r="OX2" s="46"/>
      <c r="OY2" s="46"/>
      <c r="OZ2" s="46"/>
      <c r="PA2" s="46"/>
      <c r="PB2" s="46"/>
      <c r="PC2" s="46"/>
      <c r="PD2" s="46"/>
      <c r="PE2" s="46"/>
      <c r="PF2" s="46"/>
      <c r="PG2" s="46"/>
      <c r="PH2" s="46"/>
      <c r="PI2" s="46"/>
      <c r="PJ2" s="46"/>
      <c r="PK2" s="46"/>
      <c r="PL2" s="46"/>
      <c r="PM2" s="46"/>
      <c r="PN2" s="46"/>
      <c r="PO2" s="46"/>
      <c r="PP2" s="46"/>
      <c r="PQ2" s="46"/>
      <c r="PR2" s="46"/>
      <c r="PS2" s="46"/>
      <c r="PT2" s="46"/>
      <c r="PU2" s="46"/>
      <c r="PV2" s="46"/>
      <c r="PW2" s="46"/>
      <c r="PX2" s="46"/>
      <c r="PY2" s="46"/>
      <c r="PZ2" s="46"/>
      <c r="QA2" s="46"/>
      <c r="QB2" s="46"/>
      <c r="QC2" s="46"/>
      <c r="QD2" s="46"/>
      <c r="QE2" s="46"/>
      <c r="QF2" s="46"/>
      <c r="QG2" s="46"/>
      <c r="QH2" s="46"/>
      <c r="QI2" s="46"/>
      <c r="QJ2" s="46"/>
      <c r="QK2" s="46"/>
      <c r="QL2" s="46"/>
      <c r="QM2" s="46"/>
      <c r="QN2" s="46"/>
      <c r="QO2" s="46"/>
      <c r="QP2" s="46"/>
      <c r="QQ2" s="46"/>
      <c r="QR2" s="46"/>
      <c r="QS2" s="46"/>
      <c r="QT2" s="46"/>
      <c r="QU2" s="46"/>
      <c r="QV2" s="46"/>
      <c r="QW2" s="46"/>
      <c r="QX2" s="46"/>
      <c r="QY2" s="46"/>
      <c r="QZ2" s="46"/>
      <c r="RA2" s="46"/>
      <c r="RB2" s="46"/>
      <c r="RC2" s="46"/>
      <c r="RD2" s="46"/>
      <c r="RE2" s="46"/>
      <c r="RF2" s="46"/>
      <c r="RG2" s="46"/>
      <c r="RH2" s="46"/>
      <c r="RI2" s="46"/>
      <c r="RJ2" s="46"/>
      <c r="RK2" s="46"/>
      <c r="RL2" s="46"/>
      <c r="RM2" s="46"/>
      <c r="RN2" s="46"/>
      <c r="RO2" s="46"/>
      <c r="RP2" s="46"/>
      <c r="RQ2" s="46"/>
      <c r="RR2" s="46"/>
      <c r="RS2" s="46"/>
      <c r="RT2" s="46"/>
      <c r="RU2" s="46"/>
      <c r="RV2" s="46"/>
      <c r="RW2" s="46"/>
      <c r="RX2" s="46"/>
      <c r="RY2" s="46"/>
      <c r="RZ2" s="46"/>
      <c r="SA2" s="46"/>
      <c r="SB2" s="46"/>
      <c r="SC2" s="46"/>
      <c r="SD2" s="46"/>
      <c r="SE2" s="46"/>
      <c r="SF2" s="46"/>
      <c r="SG2" s="46"/>
      <c r="SH2" s="46"/>
      <c r="SI2" s="46"/>
      <c r="SJ2" s="46"/>
      <c r="SK2" s="46"/>
      <c r="SL2" s="46"/>
      <c r="SM2" s="46"/>
      <c r="SN2" s="46"/>
      <c r="SO2" s="46"/>
      <c r="SP2" s="46"/>
      <c r="SQ2" s="46"/>
      <c r="SR2" s="46"/>
      <c r="SS2" s="46"/>
      <c r="ST2" s="46"/>
      <c r="SU2" s="46"/>
      <c r="SV2" s="46"/>
      <c r="SW2" s="46"/>
      <c r="SX2" s="46"/>
      <c r="SY2" s="46"/>
      <c r="SZ2" s="46"/>
      <c r="TA2" s="46"/>
      <c r="TB2" s="46"/>
      <c r="TC2" s="46"/>
      <c r="TD2" s="46"/>
      <c r="TE2" s="46"/>
      <c r="TF2" s="46"/>
      <c r="TG2" s="46"/>
      <c r="TH2" s="46"/>
      <c r="TI2" s="46"/>
      <c r="TJ2" s="46"/>
      <c r="TK2" s="46"/>
      <c r="TL2" s="46"/>
      <c r="TM2" s="46"/>
      <c r="TN2" s="46"/>
      <c r="TO2" s="46"/>
      <c r="TP2" s="46"/>
      <c r="TQ2" s="46"/>
      <c r="TR2" s="46"/>
      <c r="TS2" s="46"/>
      <c r="TT2" s="46"/>
      <c r="TU2" s="46"/>
      <c r="TV2" s="46"/>
      <c r="TW2" s="46"/>
      <c r="TX2" s="46"/>
      <c r="TY2" s="46"/>
      <c r="TZ2" s="46"/>
      <c r="UA2" s="46"/>
      <c r="UB2" s="46"/>
      <c r="UC2" s="46"/>
      <c r="UD2" s="46"/>
      <c r="UE2" s="46"/>
      <c r="UF2" s="46"/>
      <c r="UG2" s="46"/>
      <c r="UH2" s="46"/>
      <c r="UI2" s="46"/>
      <c r="UJ2" s="46"/>
      <c r="UK2" s="46"/>
      <c r="UL2" s="46"/>
      <c r="UM2" s="46"/>
      <c r="UN2" s="46"/>
      <c r="UO2" s="46"/>
      <c r="UP2" s="46"/>
      <c r="UQ2" s="46"/>
      <c r="UR2" s="46"/>
      <c r="US2" s="46"/>
      <c r="UT2" s="46"/>
      <c r="UU2" s="46"/>
      <c r="UV2" s="46"/>
      <c r="UW2" s="46"/>
      <c r="UX2" s="46"/>
      <c r="UY2" s="46"/>
      <c r="UZ2" s="46"/>
      <c r="VA2" s="46"/>
      <c r="VB2" s="46"/>
      <c r="VC2" s="46"/>
      <c r="VD2" s="46"/>
      <c r="VE2" s="46"/>
      <c r="VF2" s="46"/>
      <c r="VG2" s="46"/>
      <c r="VH2" s="46"/>
      <c r="VI2" s="46"/>
      <c r="VJ2" s="46"/>
      <c r="VK2" s="46"/>
      <c r="VL2" s="46"/>
      <c r="VM2" s="46"/>
      <c r="VN2" s="46"/>
      <c r="VO2" s="46"/>
      <c r="VP2" s="46"/>
      <c r="VQ2" s="46"/>
      <c r="VR2" s="46"/>
      <c r="VS2" s="46"/>
      <c r="VT2" s="46"/>
      <c r="VU2" s="46"/>
      <c r="VV2" s="46"/>
      <c r="VW2" s="46"/>
      <c r="VX2" s="46"/>
      <c r="VY2" s="46"/>
      <c r="VZ2" s="46"/>
      <c r="WA2" s="46"/>
      <c r="WB2" s="46"/>
      <c r="WC2" s="46"/>
      <c r="WD2" s="46"/>
      <c r="WE2" s="46"/>
      <c r="WF2" s="46"/>
      <c r="WG2" s="46"/>
      <c r="WH2" s="46"/>
      <c r="WI2" s="46"/>
      <c r="WJ2" s="46"/>
      <c r="WK2" s="46"/>
      <c r="WL2" s="46"/>
      <c r="WM2" s="46"/>
      <c r="WN2" s="46"/>
      <c r="WO2" s="46"/>
      <c r="WP2" s="46"/>
      <c r="WQ2" s="46"/>
      <c r="WR2" s="46"/>
      <c r="WS2" s="46"/>
      <c r="WT2" s="46"/>
      <c r="WU2" s="46"/>
      <c r="WV2" s="46"/>
      <c r="WW2" s="46"/>
      <c r="WX2" s="46"/>
      <c r="WY2" s="46"/>
      <c r="WZ2" s="46"/>
      <c r="XA2" s="46"/>
      <c r="XB2" s="46"/>
      <c r="XC2" s="46"/>
      <c r="XD2" s="46"/>
      <c r="XE2" s="46"/>
      <c r="XF2" s="46"/>
      <c r="XG2" s="46"/>
      <c r="XH2" s="46"/>
      <c r="XI2" s="46"/>
      <c r="XJ2" s="46"/>
      <c r="XK2" s="46"/>
      <c r="XL2" s="46"/>
      <c r="XM2" s="46"/>
      <c r="XN2" s="46"/>
      <c r="XO2" s="46"/>
      <c r="XP2" s="46"/>
      <c r="XQ2" s="46"/>
      <c r="XR2" s="46"/>
      <c r="XS2" s="46"/>
      <c r="XT2" s="46"/>
      <c r="XU2" s="46"/>
      <c r="XV2" s="46"/>
      <c r="XW2" s="46"/>
      <c r="XX2" s="46"/>
      <c r="XY2" s="46"/>
      <c r="XZ2" s="46"/>
      <c r="YA2" s="46"/>
      <c r="YB2" s="46"/>
      <c r="YC2" s="46"/>
      <c r="YD2" s="46"/>
      <c r="YE2" s="46"/>
      <c r="YF2" s="46"/>
      <c r="YG2" s="46"/>
      <c r="YH2" s="46"/>
      <c r="YI2" s="46"/>
      <c r="YJ2" s="46"/>
      <c r="YK2" s="46"/>
      <c r="YL2" s="46"/>
      <c r="YM2" s="46"/>
      <c r="YN2" s="46"/>
      <c r="YO2" s="46"/>
      <c r="YP2" s="46"/>
      <c r="YQ2" s="46"/>
      <c r="YR2" s="46"/>
      <c r="YS2" s="46"/>
      <c r="YT2" s="46"/>
      <c r="YU2" s="46"/>
      <c r="YV2" s="46"/>
      <c r="YW2" s="46"/>
      <c r="YX2" s="46"/>
      <c r="YY2" s="46"/>
      <c r="YZ2" s="46"/>
      <c r="ZA2" s="46"/>
      <c r="ZB2" s="46"/>
      <c r="ZC2" s="46"/>
      <c r="ZD2" s="46"/>
      <c r="ZE2" s="46"/>
      <c r="ZF2" s="46"/>
      <c r="ZG2" s="46"/>
      <c r="ZH2" s="46"/>
      <c r="ZI2" s="46"/>
      <c r="ZJ2" s="46"/>
      <c r="ZK2" s="46"/>
      <c r="ZL2" s="46"/>
      <c r="ZM2" s="46"/>
      <c r="ZN2" s="46"/>
      <c r="ZO2" s="46"/>
      <c r="ZP2" s="46"/>
      <c r="ZQ2" s="46"/>
      <c r="ZR2" s="46"/>
      <c r="ZS2" s="46"/>
      <c r="ZT2" s="46"/>
      <c r="ZU2" s="46"/>
      <c r="ZV2" s="46"/>
      <c r="ZW2" s="46"/>
      <c r="ZX2" s="46"/>
      <c r="ZY2" s="46"/>
      <c r="ZZ2" s="46"/>
      <c r="AAA2" s="46"/>
      <c r="AAB2" s="46"/>
      <c r="AAC2" s="46"/>
      <c r="AAD2" s="46"/>
      <c r="AAE2" s="46"/>
      <c r="AAF2" s="46"/>
      <c r="AAG2" s="46"/>
      <c r="AAH2" s="46"/>
      <c r="AAI2" s="46"/>
      <c r="AAJ2" s="46"/>
      <c r="AAK2" s="46"/>
      <c r="AAL2" s="46"/>
      <c r="AAM2" s="46"/>
      <c r="AAN2" s="46"/>
      <c r="AAO2" s="46"/>
      <c r="AAP2" s="46"/>
      <c r="AAQ2" s="46"/>
      <c r="AAR2" s="46"/>
      <c r="AAS2" s="46"/>
      <c r="AAT2" s="46"/>
      <c r="AAU2" s="46"/>
      <c r="AAV2" s="46"/>
      <c r="AAW2" s="46"/>
      <c r="AAX2" s="46"/>
      <c r="AAY2" s="46"/>
      <c r="AAZ2" s="46"/>
      <c r="ABA2" s="46"/>
      <c r="ABB2" s="46"/>
      <c r="ABC2" s="46"/>
      <c r="ABD2" s="46"/>
      <c r="ABE2" s="46"/>
      <c r="ABF2" s="46"/>
      <c r="ABG2" s="46"/>
      <c r="ABH2" s="46"/>
      <c r="ABI2" s="46"/>
      <c r="ABJ2" s="46"/>
      <c r="ABK2" s="46"/>
      <c r="ABL2" s="46"/>
      <c r="ABM2" s="46"/>
      <c r="ABN2" s="46"/>
      <c r="ABO2" s="46"/>
      <c r="ABP2" s="46"/>
      <c r="ABQ2" s="46"/>
      <c r="ABR2" s="46"/>
      <c r="ABS2" s="46"/>
      <c r="ABT2" s="46"/>
      <c r="ABU2" s="46"/>
      <c r="ABV2" s="46"/>
      <c r="ABW2" s="46"/>
      <c r="ABX2" s="46"/>
      <c r="ABY2" s="46"/>
      <c r="ABZ2" s="46"/>
      <c r="ACA2" s="46"/>
      <c r="ACB2" s="46"/>
      <c r="ACC2" s="46"/>
      <c r="ACD2" s="46"/>
      <c r="ACE2" s="46"/>
      <c r="ACF2" s="46"/>
      <c r="ACG2" s="46"/>
      <c r="ACH2" s="46"/>
      <c r="ACI2" s="46"/>
      <c r="ACJ2" s="46"/>
      <c r="ACK2" s="46"/>
      <c r="ACL2" s="46"/>
      <c r="ACM2" s="46"/>
      <c r="ACN2" s="46"/>
      <c r="ACO2" s="46"/>
      <c r="ACP2" s="46"/>
      <c r="ACQ2" s="46"/>
      <c r="ACR2" s="46"/>
      <c r="ACS2" s="46"/>
      <c r="ACT2" s="46"/>
      <c r="ACU2" s="46"/>
      <c r="ACV2" s="46"/>
      <c r="ACW2" s="46"/>
      <c r="ACX2" s="46"/>
      <c r="ACY2" s="46"/>
      <c r="ACZ2" s="46"/>
      <c r="ADA2" s="46"/>
      <c r="ADB2" s="46"/>
      <c r="ADC2" s="46"/>
      <c r="ADD2" s="46"/>
      <c r="ADE2" s="46"/>
      <c r="ADF2" s="46"/>
      <c r="ADG2" s="46"/>
      <c r="ADH2" s="46"/>
      <c r="ADI2" s="46"/>
      <c r="ADJ2" s="46"/>
      <c r="ADK2" s="46"/>
      <c r="ADL2" s="46"/>
      <c r="ADM2" s="46"/>
      <c r="ADN2" s="46"/>
      <c r="ADO2" s="46"/>
      <c r="ADP2" s="46"/>
      <c r="ADQ2" s="46"/>
      <c r="ADR2" s="46"/>
      <c r="ADS2" s="46"/>
      <c r="ADT2" s="46"/>
      <c r="ADU2" s="46"/>
      <c r="ADV2" s="46"/>
      <c r="ADW2" s="46"/>
      <c r="ADX2" s="46"/>
      <c r="ADY2" s="46"/>
      <c r="ADZ2" s="46"/>
      <c r="AEA2" s="46"/>
      <c r="AEB2" s="46"/>
      <c r="AEC2" s="46"/>
      <c r="AED2" s="46"/>
      <c r="AEE2" s="46"/>
      <c r="AEF2" s="46"/>
      <c r="AEG2" s="46"/>
      <c r="AEH2" s="46"/>
      <c r="AEI2" s="46"/>
      <c r="AEJ2" s="46"/>
      <c r="AEK2" s="46"/>
      <c r="AEL2" s="46"/>
      <c r="AEM2" s="46"/>
      <c r="AEN2" s="46"/>
      <c r="AEO2" s="46"/>
      <c r="AEP2" s="46"/>
      <c r="AEQ2" s="46"/>
      <c r="AER2" s="46"/>
      <c r="AES2" s="46"/>
      <c r="AET2" s="46"/>
      <c r="AEU2" s="46"/>
      <c r="AEV2" s="46"/>
      <c r="AEW2" s="46"/>
      <c r="AEX2" s="46"/>
      <c r="AEY2" s="46"/>
      <c r="AEZ2" s="46"/>
      <c r="AFA2" s="46"/>
      <c r="AFB2" s="46"/>
      <c r="AFC2" s="46"/>
      <c r="AFD2" s="46"/>
      <c r="AFE2" s="46"/>
      <c r="AFF2" s="46"/>
      <c r="AFG2" s="46"/>
      <c r="AFH2" s="46"/>
      <c r="AFI2" s="46"/>
      <c r="AFJ2" s="46"/>
      <c r="AFK2" s="46"/>
      <c r="AFL2" s="46"/>
      <c r="AFM2" s="46"/>
      <c r="AFN2" s="46"/>
      <c r="AFO2" s="46"/>
      <c r="AFP2" s="46"/>
      <c r="AFQ2" s="46"/>
      <c r="AFR2" s="46"/>
      <c r="AFS2" s="46"/>
      <c r="AFT2" s="46"/>
      <c r="AFU2" s="46"/>
      <c r="AFV2" s="46"/>
      <c r="AFW2" s="46"/>
      <c r="AFX2" s="46"/>
      <c r="AFY2" s="46"/>
      <c r="AFZ2" s="46"/>
      <c r="AGA2" s="46"/>
      <c r="AGB2" s="46"/>
      <c r="AGC2" s="46"/>
      <c r="AGD2" s="46"/>
      <c r="AGE2" s="46"/>
      <c r="AGF2" s="46"/>
      <c r="AGG2" s="46"/>
      <c r="AGH2" s="46"/>
      <c r="AGI2" s="46"/>
      <c r="AGJ2" s="46"/>
      <c r="AGK2" s="46"/>
      <c r="AGL2" s="46"/>
      <c r="AGM2" s="46"/>
      <c r="AGN2" s="46"/>
      <c r="AGO2" s="46"/>
      <c r="AGP2" s="46"/>
      <c r="AGQ2" s="46"/>
      <c r="AGR2" s="46"/>
      <c r="AGS2" s="46"/>
      <c r="AGT2" s="46"/>
      <c r="AGU2" s="46"/>
      <c r="AGV2" s="46"/>
      <c r="AGW2" s="46"/>
      <c r="AGX2" s="46"/>
      <c r="AGY2" s="46"/>
      <c r="AGZ2" s="46"/>
      <c r="AHA2" s="46"/>
      <c r="AHB2" s="46"/>
      <c r="AHC2" s="46"/>
      <c r="AHD2" s="46"/>
      <c r="AHE2" s="46"/>
      <c r="AHF2" s="46"/>
      <c r="AHG2" s="46"/>
      <c r="AHH2" s="46"/>
      <c r="AHI2" s="46"/>
      <c r="AHJ2" s="46"/>
      <c r="AHK2" s="46"/>
      <c r="AHL2" s="46"/>
      <c r="AHM2" s="46"/>
      <c r="AHN2" s="46"/>
      <c r="AHO2" s="46"/>
      <c r="AHP2" s="46"/>
      <c r="AHQ2" s="46"/>
      <c r="AHR2" s="46"/>
      <c r="AHS2" s="46"/>
      <c r="AHT2" s="46"/>
      <c r="AHU2" s="46"/>
      <c r="AHV2" s="46"/>
      <c r="AHW2" s="46"/>
      <c r="AHX2" s="46"/>
      <c r="AHY2" s="46"/>
      <c r="AHZ2" s="46"/>
      <c r="AIA2" s="46"/>
      <c r="AIB2" s="46"/>
      <c r="AIC2" s="46"/>
      <c r="AID2" s="46"/>
      <c r="AIE2" s="46"/>
      <c r="AIF2" s="46"/>
      <c r="AIG2" s="46"/>
      <c r="AIH2" s="46"/>
      <c r="AII2" s="46"/>
      <c r="AIJ2" s="46"/>
      <c r="AIK2" s="46"/>
      <c r="AIL2" s="46"/>
      <c r="AIM2" s="46"/>
      <c r="AIN2" s="46"/>
      <c r="AIO2" s="46"/>
      <c r="AIP2" s="46"/>
      <c r="AIQ2" s="46"/>
      <c r="AIR2" s="46"/>
      <c r="AIS2" s="46"/>
      <c r="AIT2" s="46"/>
      <c r="AIU2" s="46"/>
      <c r="AIV2" s="46"/>
      <c r="AIW2" s="46"/>
      <c r="AIX2" s="46"/>
      <c r="AIY2" s="46"/>
      <c r="AIZ2" s="46"/>
      <c r="AJA2" s="46"/>
      <c r="AJB2" s="46"/>
      <c r="AJC2" s="46"/>
      <c r="AJD2" s="46"/>
      <c r="AJE2" s="46"/>
      <c r="AJF2" s="46"/>
      <c r="AJG2" s="46"/>
      <c r="AJH2" s="46"/>
      <c r="AJI2" s="46"/>
      <c r="AJJ2" s="46"/>
      <c r="AJK2" s="46"/>
      <c r="AJL2" s="46"/>
      <c r="AJM2" s="46"/>
      <c r="AJN2" s="46"/>
      <c r="AJO2" s="46"/>
      <c r="AJP2" s="46"/>
      <c r="AJQ2" s="46"/>
      <c r="AJR2" s="46"/>
      <c r="AJS2" s="46"/>
      <c r="AJT2" s="46"/>
      <c r="AJU2" s="46"/>
      <c r="AJV2" s="46"/>
      <c r="AJW2" s="46"/>
      <c r="AJX2" s="46"/>
      <c r="AJY2" s="46"/>
      <c r="AJZ2" s="46"/>
      <c r="AKA2" s="46"/>
      <c r="AKB2" s="46"/>
      <c r="AKC2" s="46"/>
      <c r="AKD2" s="46"/>
      <c r="AKE2" s="46"/>
      <c r="AKF2" s="46"/>
      <c r="AKG2" s="46"/>
      <c r="AKH2" s="46"/>
      <c r="AKI2" s="46"/>
      <c r="AKJ2" s="46"/>
      <c r="AKK2" s="46"/>
      <c r="AKL2" s="46"/>
      <c r="AKM2" s="46"/>
      <c r="AKN2" s="46"/>
      <c r="AKO2" s="46"/>
      <c r="AKP2" s="46"/>
      <c r="AKQ2" s="46"/>
      <c r="AKR2" s="46"/>
      <c r="AKS2" s="46"/>
      <c r="AKT2" s="46"/>
      <c r="AKU2" s="46"/>
      <c r="AKV2" s="46"/>
      <c r="AKW2" s="46"/>
      <c r="AKX2" s="46"/>
      <c r="AKY2" s="46"/>
      <c r="AKZ2" s="46"/>
      <c r="ALA2" s="46"/>
      <c r="ALB2" s="46"/>
      <c r="ALC2" s="46"/>
      <c r="ALD2" s="46"/>
      <c r="ALE2" s="46"/>
      <c r="ALF2" s="46"/>
      <c r="ALG2" s="46"/>
      <c r="ALH2" s="46"/>
      <c r="ALI2" s="46"/>
      <c r="ALJ2" s="46"/>
      <c r="ALK2" s="46"/>
      <c r="ALL2" s="46"/>
      <c r="ALM2" s="46"/>
      <c r="ALN2" s="46"/>
      <c r="ALO2" s="46"/>
      <c r="ALP2" s="46"/>
      <c r="ALQ2" s="46"/>
      <c r="ALR2" s="46"/>
      <c r="ALS2" s="46"/>
      <c r="ALT2" s="46"/>
      <c r="ALU2" s="46"/>
      <c r="ALV2" s="46"/>
      <c r="ALW2" s="46"/>
      <c r="ALX2" s="46"/>
      <c r="ALY2" s="46"/>
      <c r="ALZ2" s="46"/>
      <c r="AMA2" s="46"/>
      <c r="AMB2" s="46"/>
      <c r="AMC2" s="46"/>
      <c r="AMD2" s="46"/>
      <c r="AME2" s="46"/>
      <c r="AMF2" s="46"/>
      <c r="AMG2" s="46"/>
      <c r="AMH2" s="46"/>
      <c r="AMI2" s="46"/>
      <c r="AMJ2" s="46"/>
      <c r="AMK2" s="46"/>
      <c r="AML2" s="46"/>
      <c r="AMM2" s="46"/>
      <c r="AMN2" s="46"/>
      <c r="AMO2" s="46"/>
      <c r="AMP2" s="46"/>
      <c r="AMQ2" s="46"/>
      <c r="AMR2" s="46"/>
      <c r="AMS2" s="46"/>
      <c r="AMT2" s="46"/>
      <c r="AMU2" s="46"/>
      <c r="AMV2" s="46"/>
      <c r="AMW2" s="46"/>
      <c r="AMX2" s="46"/>
      <c r="AMY2" s="46"/>
      <c r="AMZ2" s="46"/>
      <c r="ANA2" s="46"/>
      <c r="ANB2" s="46"/>
      <c r="ANC2" s="46"/>
      <c r="AND2" s="46"/>
      <c r="ANE2" s="46"/>
      <c r="ANF2" s="46"/>
      <c r="ANG2" s="46"/>
      <c r="ANH2" s="46"/>
      <c r="ANI2" s="46"/>
      <c r="ANJ2" s="46"/>
      <c r="ANK2" s="46"/>
      <c r="ANL2" s="46"/>
      <c r="ANM2" s="46"/>
      <c r="ANN2" s="46"/>
      <c r="ANO2" s="46"/>
      <c r="ANP2" s="46"/>
      <c r="ANQ2" s="46"/>
      <c r="ANR2" s="46"/>
      <c r="ANS2" s="46"/>
      <c r="ANT2" s="46"/>
      <c r="ANU2" s="46"/>
      <c r="ANV2" s="46"/>
      <c r="ANW2" s="46"/>
      <c r="ANX2" s="46"/>
      <c r="ANY2" s="46"/>
      <c r="ANZ2" s="46"/>
      <c r="AOA2" s="46"/>
      <c r="AOB2" s="46"/>
      <c r="AOC2" s="46"/>
      <c r="AOD2" s="46"/>
      <c r="AOE2" s="46"/>
      <c r="AOF2" s="46"/>
      <c r="AOG2" s="46"/>
      <c r="AOH2" s="46"/>
      <c r="AOI2" s="46"/>
      <c r="AOJ2" s="46"/>
      <c r="AOK2" s="46"/>
      <c r="AOL2" s="46"/>
      <c r="AOM2" s="46"/>
      <c r="AON2" s="46"/>
      <c r="AOO2" s="46"/>
      <c r="AOP2" s="46"/>
      <c r="AOQ2" s="46"/>
      <c r="AOR2" s="46"/>
      <c r="AOS2" s="46"/>
      <c r="AOT2" s="46"/>
      <c r="AOU2" s="46"/>
      <c r="AOV2" s="46"/>
      <c r="AOW2" s="46"/>
      <c r="AOX2" s="46"/>
      <c r="AOY2" s="46"/>
      <c r="AOZ2" s="46"/>
      <c r="APA2" s="46"/>
      <c r="APB2" s="46"/>
      <c r="APC2" s="46"/>
      <c r="APD2" s="46"/>
      <c r="APE2" s="46"/>
      <c r="APF2" s="46"/>
      <c r="APG2" s="46"/>
      <c r="APH2" s="46"/>
      <c r="API2" s="46"/>
      <c r="APJ2" s="46"/>
      <c r="APK2" s="46"/>
      <c r="APL2" s="46"/>
      <c r="APM2" s="46"/>
      <c r="APN2" s="46"/>
      <c r="APO2" s="46"/>
      <c r="APP2" s="46"/>
      <c r="APQ2" s="46"/>
      <c r="APR2" s="46"/>
      <c r="APS2" s="46"/>
      <c r="APT2" s="46"/>
      <c r="APU2" s="46"/>
      <c r="APV2" s="46"/>
      <c r="APW2" s="46"/>
      <c r="APX2" s="46"/>
      <c r="APY2" s="46"/>
      <c r="APZ2" s="46"/>
      <c r="AQA2" s="46"/>
      <c r="AQB2" s="46"/>
      <c r="AQC2" s="46"/>
      <c r="AQD2" s="46"/>
      <c r="AQE2" s="46"/>
      <c r="AQF2" s="46"/>
      <c r="AQG2" s="46"/>
      <c r="AQH2" s="46"/>
      <c r="AQI2" s="46"/>
      <c r="AQJ2" s="46"/>
      <c r="AQK2" s="46"/>
      <c r="AQL2" s="46"/>
      <c r="AQM2" s="46"/>
      <c r="AQN2" s="46"/>
      <c r="AQO2" s="46"/>
      <c r="AQP2" s="46"/>
      <c r="AQQ2" s="46"/>
      <c r="AQR2" s="46"/>
      <c r="AQS2" s="46"/>
      <c r="AQT2" s="46"/>
      <c r="AQU2" s="46"/>
      <c r="AQV2" s="46"/>
      <c r="AQW2" s="46"/>
      <c r="AQX2" s="46"/>
      <c r="AQY2" s="46"/>
      <c r="AQZ2" s="46"/>
      <c r="ARA2" s="46"/>
      <c r="ARB2" s="46"/>
      <c r="ARC2" s="46"/>
      <c r="ARD2" s="46"/>
      <c r="ARE2" s="46"/>
      <c r="ARF2" s="46"/>
      <c r="ARG2" s="46"/>
      <c r="ARH2" s="46"/>
      <c r="ARI2" s="46"/>
      <c r="ARJ2" s="46"/>
      <c r="ARK2" s="46"/>
      <c r="ARL2" s="46"/>
      <c r="ARM2" s="46"/>
      <c r="ARN2" s="46"/>
      <c r="ARO2" s="46"/>
      <c r="ARP2" s="46"/>
      <c r="ARQ2" s="46"/>
      <c r="ARR2" s="46"/>
      <c r="ARS2" s="46"/>
      <c r="ART2" s="46"/>
      <c r="ARU2" s="46"/>
      <c r="ARV2" s="46"/>
      <c r="ARW2" s="46"/>
      <c r="ARX2" s="46"/>
      <c r="ARY2" s="46"/>
      <c r="ARZ2" s="46"/>
      <c r="ASA2" s="46"/>
      <c r="ASB2" s="46"/>
      <c r="ASC2" s="46"/>
      <c r="ASD2" s="46"/>
      <c r="ASE2" s="46"/>
      <c r="ASF2" s="46"/>
      <c r="ASG2" s="46"/>
      <c r="ASH2" s="46"/>
      <c r="ASI2" s="46"/>
      <c r="ASJ2" s="46"/>
      <c r="ASK2" s="46"/>
      <c r="ASL2" s="46"/>
      <c r="ASM2" s="46"/>
      <c r="ASN2" s="46"/>
      <c r="ASO2" s="46"/>
      <c r="ASP2" s="46"/>
      <c r="ASQ2" s="46"/>
      <c r="ASR2" s="46"/>
      <c r="ASS2" s="46"/>
      <c r="AST2" s="46"/>
      <c r="ASU2" s="46"/>
      <c r="ASV2" s="46"/>
      <c r="ASW2" s="46"/>
      <c r="ASX2" s="46"/>
      <c r="ASY2" s="46"/>
      <c r="ASZ2" s="46"/>
      <c r="ATA2" s="46"/>
      <c r="ATB2" s="46"/>
      <c r="ATC2" s="46"/>
      <c r="ATD2" s="46"/>
      <c r="ATE2" s="46"/>
      <c r="ATF2" s="46"/>
      <c r="ATG2" s="46"/>
      <c r="ATH2" s="46"/>
      <c r="ATI2" s="46"/>
      <c r="ATJ2" s="46"/>
      <c r="ATK2" s="46"/>
      <c r="ATL2" s="46"/>
      <c r="ATM2" s="46"/>
      <c r="ATN2" s="46"/>
      <c r="ATO2" s="46"/>
      <c r="ATP2" s="46"/>
      <c r="ATQ2" s="46"/>
      <c r="ATR2" s="46"/>
      <c r="ATS2" s="46"/>
      <c r="ATT2" s="46"/>
      <c r="ATU2" s="46"/>
      <c r="ATV2" s="46"/>
      <c r="ATW2" s="46"/>
      <c r="ATX2" s="46"/>
      <c r="ATY2" s="46"/>
      <c r="ATZ2" s="46"/>
      <c r="AUA2" s="46"/>
      <c r="AUB2" s="46"/>
      <c r="AUC2" s="46"/>
      <c r="AUD2" s="46"/>
      <c r="AUE2" s="46"/>
      <c r="AUF2" s="46"/>
      <c r="AUG2" s="46"/>
      <c r="AUH2" s="46"/>
      <c r="AUI2" s="46"/>
      <c r="AUJ2" s="46"/>
      <c r="AUK2" s="46"/>
      <c r="AUL2" s="46"/>
      <c r="AUM2" s="46"/>
      <c r="AUN2" s="46"/>
      <c r="AUO2" s="46"/>
      <c r="AUP2" s="46"/>
      <c r="AUQ2" s="46"/>
      <c r="AUR2" s="46"/>
      <c r="AUS2" s="46"/>
      <c r="AUT2" s="46"/>
      <c r="AUU2" s="46"/>
      <c r="AUV2" s="46"/>
      <c r="AUW2" s="46"/>
      <c r="AUX2" s="46"/>
      <c r="AUY2" s="46"/>
      <c r="AUZ2" s="46"/>
      <c r="AVA2" s="46"/>
      <c r="AVB2" s="46"/>
      <c r="AVC2" s="46"/>
      <c r="AVD2" s="46"/>
      <c r="AVE2" s="46"/>
      <c r="AVF2" s="46"/>
      <c r="AVG2" s="46"/>
      <c r="AVH2" s="46"/>
      <c r="AVI2" s="46"/>
      <c r="AVJ2" s="46"/>
      <c r="AVK2" s="46"/>
      <c r="AVL2" s="46"/>
      <c r="AVM2" s="46"/>
      <c r="AVN2" s="46"/>
      <c r="AVO2" s="46"/>
      <c r="AVP2" s="46"/>
      <c r="AVQ2" s="46"/>
      <c r="AVR2" s="46"/>
      <c r="AVS2" s="46"/>
      <c r="AVT2" s="46"/>
      <c r="AVU2" s="46"/>
      <c r="AVV2" s="46"/>
      <c r="AVW2" s="46"/>
      <c r="AVX2" s="46"/>
      <c r="AVY2" s="46"/>
      <c r="AVZ2" s="46"/>
      <c r="AWA2" s="46"/>
      <c r="AWB2" s="46"/>
      <c r="AWC2" s="46"/>
      <c r="AWD2" s="46"/>
      <c r="AWE2" s="46"/>
      <c r="AWF2" s="46"/>
      <c r="AWG2" s="46"/>
      <c r="AWH2" s="46"/>
      <c r="AWI2" s="46"/>
      <c r="AWJ2" s="46"/>
      <c r="AWK2" s="46"/>
      <c r="AWL2" s="46"/>
      <c r="AWM2" s="46"/>
      <c r="AWN2" s="46"/>
      <c r="AWO2" s="46"/>
      <c r="AWP2" s="46"/>
      <c r="AWQ2" s="46"/>
      <c r="AWR2" s="46"/>
      <c r="AWS2" s="46"/>
      <c r="AWT2" s="46"/>
      <c r="AWU2" s="46"/>
      <c r="AWV2" s="46"/>
      <c r="AWW2" s="46"/>
      <c r="AWX2" s="46"/>
      <c r="AWY2" s="46"/>
      <c r="AWZ2" s="46"/>
      <c r="AXA2" s="46"/>
      <c r="AXB2" s="46"/>
      <c r="AXC2" s="46"/>
      <c r="AXD2" s="46"/>
      <c r="AXE2" s="46"/>
      <c r="AXF2" s="46"/>
      <c r="AXG2" s="46"/>
      <c r="AXH2" s="46"/>
      <c r="AXI2" s="46"/>
      <c r="AXJ2" s="46"/>
      <c r="AXK2" s="46"/>
      <c r="AXL2" s="46"/>
      <c r="AXM2" s="46"/>
      <c r="AXN2" s="46"/>
      <c r="AXO2" s="46"/>
      <c r="AXP2" s="46"/>
      <c r="AXQ2" s="46"/>
      <c r="AXR2" s="46"/>
      <c r="AXS2" s="46"/>
      <c r="AXT2" s="46"/>
      <c r="AXU2" s="46"/>
      <c r="AXV2" s="46"/>
      <c r="AXW2" s="46"/>
      <c r="AXX2" s="46"/>
      <c r="AXY2" s="46"/>
      <c r="AXZ2" s="46"/>
      <c r="AYA2" s="46"/>
      <c r="AYB2" s="46"/>
      <c r="AYC2" s="46"/>
      <c r="AYD2" s="46"/>
      <c r="AYE2" s="46"/>
      <c r="AYF2" s="46"/>
      <c r="AYG2" s="46"/>
      <c r="AYH2" s="46"/>
      <c r="AYI2" s="46"/>
      <c r="AYJ2" s="46"/>
      <c r="AYK2" s="46"/>
      <c r="AYL2" s="46"/>
      <c r="AYM2" s="46"/>
      <c r="AYN2" s="46"/>
      <c r="AYO2" s="46"/>
      <c r="AYP2" s="46"/>
      <c r="AYQ2" s="46"/>
      <c r="AYR2" s="46"/>
      <c r="AYS2" s="46"/>
      <c r="AYT2" s="46"/>
      <c r="AYU2" s="46"/>
      <c r="AYV2" s="46"/>
      <c r="AYW2" s="46"/>
      <c r="AYX2" s="46"/>
      <c r="AYY2" s="46"/>
      <c r="AYZ2" s="46"/>
      <c r="AZA2" s="46"/>
      <c r="AZB2" s="46"/>
      <c r="AZC2" s="46"/>
      <c r="AZD2" s="46"/>
      <c r="AZE2" s="46"/>
      <c r="AZF2" s="46"/>
      <c r="AZG2" s="46"/>
      <c r="AZH2" s="46"/>
      <c r="AZI2" s="46"/>
      <c r="AZJ2" s="46"/>
      <c r="AZK2" s="46"/>
      <c r="AZL2" s="46"/>
      <c r="AZM2" s="46"/>
      <c r="AZN2" s="46"/>
      <c r="AZO2" s="46"/>
      <c r="AZP2" s="46"/>
      <c r="AZQ2" s="46"/>
      <c r="AZR2" s="46"/>
      <c r="AZS2" s="46"/>
      <c r="AZT2" s="46"/>
      <c r="AZU2" s="46"/>
      <c r="AZV2" s="46"/>
      <c r="AZW2" s="46"/>
      <c r="AZX2" s="46"/>
      <c r="AZY2" s="46"/>
      <c r="AZZ2" s="46"/>
      <c r="BAA2" s="46"/>
      <c r="BAB2" s="46"/>
      <c r="BAC2" s="46"/>
      <c r="BAD2" s="46"/>
      <c r="BAE2" s="46"/>
      <c r="BAF2" s="46"/>
      <c r="BAG2" s="46"/>
      <c r="BAH2" s="46"/>
      <c r="BAI2" s="46"/>
      <c r="BAJ2" s="46"/>
      <c r="BAK2" s="46"/>
      <c r="BAL2" s="46"/>
      <c r="BAM2" s="46"/>
      <c r="BAN2" s="46"/>
      <c r="BAO2" s="46"/>
      <c r="BAP2" s="46"/>
      <c r="BAQ2" s="46"/>
      <c r="BAR2" s="46"/>
      <c r="BAS2" s="46"/>
      <c r="BAT2" s="46"/>
      <c r="BAU2" s="46"/>
      <c r="BAV2" s="46"/>
      <c r="BAW2" s="46"/>
      <c r="BAX2" s="46"/>
      <c r="BAY2" s="46"/>
      <c r="BAZ2" s="46"/>
      <c r="BBA2" s="46"/>
      <c r="BBB2" s="46"/>
      <c r="BBC2" s="46"/>
      <c r="BBD2" s="46"/>
      <c r="BBE2" s="46"/>
      <c r="BBF2" s="46"/>
      <c r="BBG2" s="46"/>
      <c r="BBH2" s="46"/>
      <c r="BBI2" s="46"/>
      <c r="BBJ2" s="46"/>
      <c r="BBK2" s="46"/>
      <c r="BBL2" s="46"/>
      <c r="BBM2" s="46"/>
      <c r="BBN2" s="46"/>
      <c r="BBO2" s="46"/>
      <c r="BBP2" s="46"/>
      <c r="BBQ2" s="46"/>
      <c r="BBR2" s="46"/>
      <c r="BBS2" s="46"/>
      <c r="BBT2" s="46"/>
      <c r="BBU2" s="46"/>
      <c r="BBV2" s="46"/>
      <c r="BBW2" s="46"/>
      <c r="BBX2" s="46"/>
      <c r="BBY2" s="46"/>
      <c r="BBZ2" s="46"/>
      <c r="BCA2" s="46"/>
      <c r="BCB2" s="46"/>
      <c r="BCC2" s="46"/>
      <c r="BCD2" s="46"/>
      <c r="BCE2" s="46"/>
      <c r="BCF2" s="46"/>
      <c r="BCG2" s="46"/>
      <c r="BCH2" s="46"/>
      <c r="BCI2" s="46"/>
      <c r="BCJ2" s="46"/>
      <c r="BCK2" s="46"/>
      <c r="BCL2" s="46"/>
      <c r="BCM2" s="46"/>
      <c r="BCN2" s="46"/>
      <c r="BCO2" s="46"/>
      <c r="BCP2" s="46"/>
      <c r="BCQ2" s="46"/>
      <c r="BCR2" s="46"/>
      <c r="BCS2" s="46"/>
      <c r="BCT2" s="46"/>
      <c r="BCU2" s="46"/>
      <c r="BCV2" s="46"/>
      <c r="BCW2" s="46"/>
      <c r="BCX2" s="46"/>
      <c r="BCY2" s="46"/>
      <c r="BCZ2" s="46"/>
      <c r="BDA2" s="46"/>
      <c r="BDB2" s="46"/>
      <c r="BDC2" s="46"/>
      <c r="BDD2" s="46"/>
      <c r="BDE2" s="46"/>
      <c r="BDF2" s="46"/>
      <c r="BDG2" s="46"/>
      <c r="BDH2" s="46"/>
      <c r="BDI2" s="46"/>
      <c r="BDJ2" s="46"/>
      <c r="BDK2" s="46"/>
      <c r="BDL2" s="46"/>
      <c r="BDM2" s="46"/>
      <c r="BDN2" s="46"/>
      <c r="BDO2" s="46"/>
      <c r="BDP2" s="46"/>
      <c r="BDQ2" s="46"/>
      <c r="BDR2" s="46"/>
      <c r="BDS2" s="46"/>
      <c r="BDT2" s="46"/>
      <c r="BDU2" s="46"/>
      <c r="BDV2" s="46"/>
      <c r="BDW2" s="46"/>
      <c r="BDX2" s="46"/>
      <c r="BDY2" s="46"/>
      <c r="BDZ2" s="46"/>
      <c r="BEA2" s="46"/>
      <c r="BEB2" s="46"/>
      <c r="BEC2" s="46"/>
      <c r="BED2" s="46"/>
      <c r="BEE2" s="46"/>
      <c r="BEF2" s="46"/>
      <c r="BEG2" s="46"/>
      <c r="BEH2" s="46"/>
      <c r="BEI2" s="46"/>
      <c r="BEJ2" s="46"/>
      <c r="BEK2" s="46"/>
      <c r="BEL2" s="46"/>
      <c r="BEM2" s="46"/>
      <c r="BEN2" s="46"/>
      <c r="BEO2" s="46"/>
      <c r="BEP2" s="46"/>
      <c r="BEQ2" s="46"/>
      <c r="BER2" s="46"/>
      <c r="BES2" s="46"/>
      <c r="BET2" s="46"/>
      <c r="BEU2" s="46"/>
      <c r="BEV2" s="46"/>
      <c r="BEW2" s="46"/>
      <c r="BEX2" s="46"/>
      <c r="BEY2" s="46"/>
      <c r="BEZ2" s="46"/>
      <c r="BFA2" s="46"/>
      <c r="BFB2" s="46"/>
      <c r="BFC2" s="46"/>
      <c r="BFD2" s="46"/>
      <c r="BFE2" s="46"/>
      <c r="BFF2" s="46"/>
      <c r="BFG2" s="46"/>
      <c r="BFH2" s="46"/>
      <c r="BFI2" s="46"/>
      <c r="BFJ2" s="46"/>
      <c r="BFK2" s="46"/>
      <c r="BFL2" s="46"/>
      <c r="BFM2" s="46"/>
      <c r="BFN2" s="46"/>
      <c r="BFO2" s="46"/>
      <c r="BFP2" s="46"/>
      <c r="BFQ2" s="46"/>
      <c r="BFR2" s="46"/>
      <c r="BFS2" s="46"/>
      <c r="BFT2" s="46"/>
      <c r="BFU2" s="46"/>
      <c r="BFV2" s="46"/>
      <c r="BFW2" s="46"/>
      <c r="BFX2" s="46"/>
      <c r="BFY2" s="46"/>
      <c r="BFZ2" s="46"/>
      <c r="BGA2" s="46"/>
      <c r="BGB2" s="46"/>
      <c r="BGC2" s="46"/>
      <c r="BGD2" s="46"/>
      <c r="BGE2" s="46"/>
      <c r="BGF2" s="46"/>
      <c r="BGG2" s="46"/>
      <c r="BGH2" s="46"/>
      <c r="BGI2" s="46"/>
      <c r="BGJ2" s="46"/>
      <c r="BGK2" s="46"/>
      <c r="BGL2" s="46"/>
      <c r="BGM2" s="46"/>
      <c r="BGN2" s="46"/>
      <c r="BGO2" s="46"/>
      <c r="BGP2" s="46"/>
      <c r="BGQ2" s="46"/>
      <c r="BGR2" s="46"/>
      <c r="BGS2" s="46"/>
      <c r="BGT2" s="46"/>
      <c r="BGU2" s="46"/>
      <c r="BGV2" s="46"/>
      <c r="BGW2" s="46"/>
      <c r="BGX2" s="46"/>
      <c r="BGY2" s="46"/>
      <c r="BGZ2" s="46"/>
      <c r="BHA2" s="46"/>
      <c r="BHB2" s="46"/>
      <c r="BHC2" s="46"/>
      <c r="BHD2" s="46"/>
      <c r="BHE2" s="46"/>
      <c r="BHF2" s="46"/>
      <c r="BHG2" s="46"/>
      <c r="BHH2" s="46"/>
      <c r="BHI2" s="46"/>
      <c r="BHJ2" s="46"/>
      <c r="BHK2" s="46"/>
      <c r="BHL2" s="46"/>
      <c r="BHM2" s="46"/>
      <c r="BHN2" s="46"/>
      <c r="BHO2" s="46"/>
      <c r="BHP2" s="46"/>
      <c r="BHQ2" s="46"/>
      <c r="BHR2" s="46"/>
      <c r="BHS2" s="46"/>
      <c r="BHT2" s="46"/>
      <c r="BHU2" s="46"/>
      <c r="BHV2" s="46"/>
      <c r="BHW2" s="46"/>
      <c r="BHX2" s="46"/>
      <c r="BHY2" s="46"/>
      <c r="BHZ2" s="46"/>
      <c r="BIA2" s="46"/>
      <c r="BIB2" s="46"/>
      <c r="BIC2" s="46"/>
      <c r="BID2" s="46"/>
      <c r="BIE2" s="46"/>
      <c r="BIF2" s="46"/>
      <c r="BIG2" s="46"/>
      <c r="BIH2" s="46"/>
      <c r="BII2" s="46"/>
      <c r="BIJ2" s="46"/>
      <c r="BIK2" s="46"/>
      <c r="BIL2" s="46"/>
      <c r="BIM2" s="46"/>
      <c r="BIN2" s="46"/>
      <c r="BIO2" s="46"/>
      <c r="BIP2" s="46"/>
      <c r="BIQ2" s="46"/>
      <c r="BIR2" s="46"/>
      <c r="BIS2" s="46"/>
      <c r="BIT2" s="46"/>
      <c r="BIU2" s="46"/>
      <c r="BIV2" s="46"/>
      <c r="BIW2" s="46"/>
      <c r="BIX2" s="46"/>
      <c r="BIY2" s="46"/>
      <c r="BIZ2" s="46"/>
      <c r="BJA2" s="46"/>
      <c r="BJB2" s="46"/>
      <c r="BJC2" s="46"/>
      <c r="BJD2" s="46"/>
      <c r="BJE2" s="46"/>
      <c r="BJF2" s="46"/>
      <c r="BJG2" s="46"/>
      <c r="BJH2" s="46"/>
      <c r="BJI2" s="46"/>
      <c r="BJJ2" s="46"/>
      <c r="BJK2" s="46"/>
      <c r="BJL2" s="46"/>
      <c r="BJM2" s="46"/>
      <c r="BJN2" s="46"/>
      <c r="BJO2" s="46"/>
      <c r="BJP2" s="46"/>
      <c r="BJQ2" s="46"/>
      <c r="BJR2" s="46"/>
      <c r="BJS2" s="46"/>
      <c r="BJT2" s="46"/>
      <c r="BJU2" s="46"/>
      <c r="BJV2" s="46"/>
      <c r="BJW2" s="46"/>
      <c r="BJX2" s="46"/>
      <c r="BJY2" s="46"/>
      <c r="BJZ2" s="46"/>
      <c r="BKA2" s="46"/>
      <c r="BKB2" s="46"/>
      <c r="BKC2" s="46"/>
      <c r="BKD2" s="46"/>
      <c r="BKE2" s="46"/>
      <c r="BKF2" s="46"/>
      <c r="BKG2" s="46"/>
      <c r="BKH2" s="46"/>
      <c r="BKI2" s="46"/>
      <c r="BKJ2" s="46"/>
      <c r="BKK2" s="46"/>
      <c r="BKL2" s="46"/>
      <c r="BKM2" s="46"/>
      <c r="BKN2" s="46"/>
      <c r="BKO2" s="46"/>
      <c r="BKP2" s="46"/>
      <c r="BKQ2" s="46"/>
      <c r="BKR2" s="46"/>
      <c r="BKS2" s="46"/>
      <c r="BKT2" s="46"/>
      <c r="BKU2" s="46"/>
      <c r="BKV2" s="46"/>
      <c r="BKW2" s="46"/>
      <c r="BKX2" s="46"/>
      <c r="BKY2" s="46"/>
      <c r="BKZ2" s="46"/>
      <c r="BLA2" s="46"/>
      <c r="BLB2" s="46"/>
      <c r="BLC2" s="46"/>
      <c r="BLD2" s="46"/>
      <c r="BLE2" s="46"/>
      <c r="BLF2" s="46"/>
      <c r="BLG2" s="46"/>
      <c r="BLH2" s="46"/>
      <c r="BLI2" s="46"/>
      <c r="BLJ2" s="46"/>
      <c r="BLK2" s="46"/>
      <c r="BLL2" s="46"/>
      <c r="BLM2" s="46"/>
      <c r="BLN2" s="46"/>
      <c r="BLO2" s="46"/>
      <c r="BLP2" s="46"/>
      <c r="BLQ2" s="46"/>
      <c r="BLR2" s="46"/>
      <c r="BLS2" s="46"/>
      <c r="BLT2" s="46"/>
      <c r="BLU2" s="46"/>
      <c r="BLV2" s="46"/>
      <c r="BLW2" s="46"/>
      <c r="BLX2" s="46"/>
      <c r="BLY2" s="46"/>
      <c r="BLZ2" s="46"/>
      <c r="BMA2" s="46"/>
      <c r="BMB2" s="46"/>
      <c r="BMC2" s="46"/>
      <c r="BMD2" s="46"/>
      <c r="BME2" s="46"/>
      <c r="BMF2" s="46"/>
      <c r="BMG2" s="46"/>
      <c r="BMH2" s="46"/>
      <c r="BMI2" s="46"/>
      <c r="BMJ2" s="46"/>
      <c r="BMK2" s="46"/>
      <c r="BML2" s="46"/>
      <c r="BMM2" s="46"/>
      <c r="BMN2" s="46"/>
      <c r="BMO2" s="46"/>
      <c r="BMP2" s="46"/>
      <c r="BMQ2" s="46"/>
      <c r="BMR2" s="46"/>
      <c r="BMS2" s="46"/>
      <c r="BMT2" s="46"/>
      <c r="BMU2" s="46"/>
      <c r="BMV2" s="46"/>
      <c r="BMW2" s="46"/>
      <c r="BMX2" s="46"/>
      <c r="BMY2" s="46"/>
      <c r="BMZ2" s="46"/>
      <c r="BNA2" s="46"/>
      <c r="BNB2" s="46"/>
      <c r="BNC2" s="46"/>
      <c r="BND2" s="46"/>
      <c r="BNE2" s="46"/>
      <c r="BNF2" s="46"/>
      <c r="BNG2" s="46"/>
      <c r="BNH2" s="46"/>
      <c r="BNI2" s="46"/>
      <c r="BNJ2" s="46"/>
      <c r="BNK2" s="46"/>
      <c r="BNL2" s="46"/>
      <c r="BNM2" s="46"/>
      <c r="BNN2" s="46"/>
      <c r="BNO2" s="46"/>
      <c r="BNP2" s="46"/>
      <c r="BNQ2" s="46"/>
      <c r="BNR2" s="46"/>
      <c r="BNS2" s="46"/>
      <c r="BNT2" s="46"/>
      <c r="BNU2" s="46"/>
      <c r="BNV2" s="46"/>
      <c r="BNW2" s="46"/>
      <c r="BNX2" s="46"/>
      <c r="BNY2" s="46"/>
      <c r="BNZ2" s="46"/>
      <c r="BOA2" s="46"/>
      <c r="BOB2" s="46"/>
      <c r="BOC2" s="46"/>
      <c r="BOD2" s="46"/>
      <c r="BOE2" s="46"/>
      <c r="BOF2" s="46"/>
      <c r="BOG2" s="46"/>
      <c r="BOH2" s="46"/>
      <c r="BOI2" s="46"/>
      <c r="BOJ2" s="46"/>
      <c r="BOK2" s="46"/>
      <c r="BOL2" s="46"/>
      <c r="BOM2" s="46"/>
      <c r="BON2" s="46"/>
      <c r="BOO2" s="46"/>
      <c r="BOP2" s="46"/>
      <c r="BOQ2" s="46"/>
      <c r="BOR2" s="46"/>
      <c r="BOS2" s="46"/>
      <c r="BOT2" s="46"/>
      <c r="BOU2" s="46"/>
      <c r="BOV2" s="46"/>
      <c r="BOW2" s="46"/>
      <c r="BOX2" s="46"/>
      <c r="BOY2" s="46"/>
      <c r="BOZ2" s="46"/>
      <c r="BPA2" s="46"/>
      <c r="BPB2" s="46"/>
      <c r="BPC2" s="46"/>
      <c r="BPD2" s="46"/>
      <c r="BPE2" s="46"/>
      <c r="BPF2" s="46"/>
      <c r="BPG2" s="46"/>
      <c r="BPH2" s="46"/>
      <c r="BPI2" s="46"/>
      <c r="BPJ2" s="46"/>
      <c r="BPK2" s="46"/>
      <c r="BPL2" s="46"/>
      <c r="BPM2" s="46"/>
      <c r="BPN2" s="46"/>
      <c r="BPO2" s="46"/>
      <c r="BPP2" s="46"/>
      <c r="BPQ2" s="46"/>
      <c r="BPR2" s="46"/>
      <c r="BPS2" s="46"/>
      <c r="BPT2" s="46"/>
      <c r="BPU2" s="46"/>
      <c r="BPV2" s="46"/>
      <c r="BPW2" s="46"/>
      <c r="BPX2" s="46"/>
      <c r="BPY2" s="46"/>
      <c r="BPZ2" s="46"/>
      <c r="BQA2" s="46"/>
      <c r="BQB2" s="46"/>
      <c r="BQC2" s="46"/>
      <c r="BQD2" s="46"/>
      <c r="BQE2" s="46"/>
      <c r="BQF2" s="46"/>
      <c r="BQG2" s="46"/>
      <c r="BQH2" s="46"/>
      <c r="BQI2" s="46"/>
      <c r="BQJ2" s="46"/>
      <c r="BQK2" s="46"/>
      <c r="BQL2" s="46"/>
      <c r="BQM2" s="46"/>
      <c r="BQN2" s="46"/>
      <c r="BQO2" s="46"/>
      <c r="BQP2" s="46"/>
      <c r="BQQ2" s="46"/>
      <c r="BQR2" s="46"/>
      <c r="BQS2" s="46"/>
      <c r="BQT2" s="46"/>
      <c r="BQU2" s="46"/>
      <c r="BQV2" s="46"/>
      <c r="BQW2" s="46"/>
      <c r="BQX2" s="46"/>
      <c r="BQY2" s="46"/>
      <c r="BQZ2" s="46"/>
    </row>
    <row r="3" spans="1:1820" s="12" customFormat="1" ht="27.95" hidden="1" customHeight="1" outlineLevel="4" x14ac:dyDescent="0.2">
      <c r="A3" s="282"/>
      <c r="B3" s="297"/>
      <c r="C3" s="77" t="s">
        <v>1004</v>
      </c>
      <c r="D3" s="10" t="s">
        <v>1004</v>
      </c>
      <c r="E3" s="78" t="s">
        <v>1012</v>
      </c>
      <c r="F3" s="78"/>
      <c r="G3" s="78"/>
      <c r="H3" s="10" t="s">
        <v>1015</v>
      </c>
      <c r="I3" s="10" t="s">
        <v>14</v>
      </c>
      <c r="J3" s="78"/>
      <c r="K3" s="78"/>
      <c r="L3" s="78"/>
      <c r="M3" s="78"/>
      <c r="N3" s="103" t="s">
        <v>201</v>
      </c>
      <c r="O3" s="103" t="s">
        <v>907</v>
      </c>
      <c r="P3" s="104">
        <v>0</v>
      </c>
      <c r="Q3" s="104">
        <v>0</v>
      </c>
      <c r="R3" s="104">
        <v>0</v>
      </c>
      <c r="S3" s="104">
        <v>0.5</v>
      </c>
      <c r="T3" s="104">
        <v>0</v>
      </c>
      <c r="U3" s="143">
        <v>0</v>
      </c>
      <c r="V3" s="104">
        <v>0</v>
      </c>
      <c r="W3" s="104">
        <v>0</v>
      </c>
      <c r="X3" s="104">
        <v>0</v>
      </c>
      <c r="Y3" s="104">
        <v>0.5</v>
      </c>
      <c r="Z3" s="104">
        <v>0</v>
      </c>
      <c r="AA3" s="104">
        <v>0</v>
      </c>
      <c r="AB3" s="198">
        <f t="shared" si="0"/>
        <v>1</v>
      </c>
      <c r="AC3" s="104">
        <v>0</v>
      </c>
      <c r="AD3" s="104">
        <v>0</v>
      </c>
      <c r="AE3" s="104">
        <v>0</v>
      </c>
      <c r="AF3" s="104">
        <v>0.47</v>
      </c>
      <c r="AG3" s="104">
        <v>0.03</v>
      </c>
      <c r="AH3" s="143">
        <v>0</v>
      </c>
      <c r="AI3" s="104">
        <v>0</v>
      </c>
      <c r="AJ3" s="104">
        <v>0</v>
      </c>
      <c r="AK3" s="104">
        <v>0</v>
      </c>
      <c r="AL3" s="104">
        <v>0</v>
      </c>
      <c r="AM3" s="104">
        <v>0</v>
      </c>
      <c r="AN3" s="104">
        <v>0</v>
      </c>
      <c r="AO3" s="21">
        <f t="shared" ref="AO3:AO11" si="3">SUM(AC3:AN3)</f>
        <v>0.5</v>
      </c>
      <c r="AP3" s="189">
        <f t="shared" ref="AP3:AP11" si="4">+IFERROR(SUM(AC3:AH3)/SUM(P3:U3),"")</f>
        <v>1</v>
      </c>
      <c r="AQ3" s="91" t="str">
        <f>+IF(AP3="","",IF(AND(SUM($P3:U3)=1,SUM($AC3:AH3)=1),"TERMINADA",IF(SUM($P3:U3)=0,"SIN INICIAR",IF(AP3&gt;1,"ADELANTADA",IF(AP3&lt;0.6,"CRÍTICA",IF(AP3&lt;0.95,"EN PROCESO","GESTIÓN NORMAL"))))))</f>
        <v>GESTIÓN NORMAL</v>
      </c>
      <c r="AR3" s="38" t="str">
        <f t="shared" si="1"/>
        <v>J</v>
      </c>
      <c r="AS3" s="71" t="s">
        <v>1146</v>
      </c>
      <c r="AT3" s="71" t="s">
        <v>1146</v>
      </c>
      <c r="AU3" s="71"/>
      <c r="AV3" s="79"/>
      <c r="AW3" s="79"/>
      <c r="AX3" s="162"/>
      <c r="AY3" s="79"/>
      <c r="AZ3" s="79"/>
      <c r="BA3" s="233">
        <f t="shared" si="2"/>
        <v>0.5</v>
      </c>
      <c r="BB3" s="79"/>
      <c r="BC3" s="79"/>
      <c r="BD3" s="79"/>
      <c r="BE3" s="79"/>
      <c r="BF3" s="79"/>
      <c r="BG3" s="79"/>
      <c r="BH3" s="79"/>
      <c r="BI3" s="79"/>
      <c r="BJ3" s="79"/>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c r="IW3" s="46"/>
      <c r="IX3" s="46"/>
      <c r="IY3" s="46"/>
      <c r="IZ3" s="46"/>
      <c r="JA3" s="46"/>
      <c r="JB3" s="46"/>
      <c r="JC3" s="46"/>
      <c r="JD3" s="46"/>
      <c r="JE3" s="46"/>
      <c r="JF3" s="46"/>
      <c r="JG3" s="46"/>
      <c r="JH3" s="46"/>
      <c r="JI3" s="46"/>
      <c r="JJ3" s="46"/>
      <c r="JK3" s="46"/>
      <c r="JL3" s="46"/>
      <c r="JM3" s="46"/>
      <c r="JN3" s="46"/>
      <c r="JO3" s="46"/>
      <c r="JP3" s="46"/>
      <c r="JQ3" s="46"/>
      <c r="JR3" s="46"/>
      <c r="JS3" s="46"/>
      <c r="JT3" s="46"/>
      <c r="JU3" s="46"/>
      <c r="JV3" s="46"/>
      <c r="JW3" s="46"/>
      <c r="JX3" s="46"/>
      <c r="JY3" s="46"/>
      <c r="JZ3" s="46"/>
      <c r="KA3" s="46"/>
      <c r="KB3" s="46"/>
      <c r="KC3" s="46"/>
      <c r="KD3" s="46"/>
      <c r="KE3" s="46"/>
      <c r="KF3" s="46"/>
      <c r="KG3" s="46"/>
      <c r="KH3" s="46"/>
      <c r="KI3" s="46"/>
      <c r="KJ3" s="46"/>
      <c r="KK3" s="46"/>
      <c r="KL3" s="46"/>
      <c r="KM3" s="46"/>
      <c r="KN3" s="46"/>
      <c r="KO3" s="46"/>
      <c r="KP3" s="46"/>
      <c r="KQ3" s="46"/>
      <c r="KR3" s="46"/>
      <c r="KS3" s="46"/>
      <c r="KT3" s="46"/>
      <c r="KU3" s="46"/>
      <c r="KV3" s="46"/>
      <c r="KW3" s="46"/>
      <c r="KX3" s="46"/>
      <c r="KY3" s="46"/>
      <c r="KZ3" s="46"/>
      <c r="LA3" s="46"/>
      <c r="LB3" s="46"/>
      <c r="LC3" s="46"/>
      <c r="LD3" s="46"/>
      <c r="LE3" s="46"/>
      <c r="LF3" s="46"/>
      <c r="LG3" s="46"/>
      <c r="LH3" s="46"/>
      <c r="LI3" s="46"/>
      <c r="LJ3" s="46"/>
      <c r="LK3" s="46"/>
      <c r="LL3" s="46"/>
      <c r="LM3" s="46"/>
      <c r="LN3" s="46"/>
      <c r="LO3" s="46"/>
      <c r="LP3" s="46"/>
      <c r="LQ3" s="46"/>
      <c r="LR3" s="46"/>
      <c r="LS3" s="46"/>
      <c r="LT3" s="46"/>
      <c r="LU3" s="46"/>
      <c r="LV3" s="46"/>
      <c r="LW3" s="46"/>
      <c r="LX3" s="46"/>
      <c r="LY3" s="46"/>
      <c r="LZ3" s="46"/>
      <c r="MA3" s="46"/>
      <c r="MB3" s="46"/>
      <c r="MC3" s="46"/>
      <c r="MD3" s="46"/>
      <c r="ME3" s="46"/>
      <c r="MF3" s="46"/>
      <c r="MG3" s="46"/>
      <c r="MH3" s="46"/>
      <c r="MI3" s="46"/>
      <c r="MJ3" s="46"/>
      <c r="MK3" s="46"/>
      <c r="ML3" s="46"/>
      <c r="MM3" s="46"/>
      <c r="MN3" s="46"/>
      <c r="MO3" s="46"/>
      <c r="MP3" s="46"/>
      <c r="MQ3" s="46"/>
      <c r="MR3" s="46"/>
      <c r="MS3" s="46"/>
      <c r="MT3" s="46"/>
      <c r="MU3" s="46"/>
      <c r="MV3" s="46"/>
      <c r="MW3" s="46"/>
      <c r="MX3" s="46"/>
      <c r="MY3" s="46"/>
      <c r="MZ3" s="46"/>
      <c r="NA3" s="46"/>
      <c r="NB3" s="46"/>
      <c r="NC3" s="46"/>
      <c r="ND3" s="46"/>
      <c r="NE3" s="46"/>
      <c r="NF3" s="46"/>
      <c r="NG3" s="46"/>
      <c r="NH3" s="46"/>
      <c r="NI3" s="46"/>
      <c r="NJ3" s="46"/>
      <c r="NK3" s="46"/>
      <c r="NL3" s="46"/>
      <c r="NM3" s="46"/>
      <c r="NN3" s="46"/>
      <c r="NO3" s="46"/>
      <c r="NP3" s="46"/>
      <c r="NQ3" s="46"/>
      <c r="NR3" s="46"/>
      <c r="NS3" s="46"/>
      <c r="NT3" s="46"/>
      <c r="NU3" s="46"/>
      <c r="NV3" s="46"/>
      <c r="NW3" s="46"/>
      <c r="NX3" s="46"/>
      <c r="NY3" s="46"/>
      <c r="NZ3" s="46"/>
      <c r="OA3" s="46"/>
      <c r="OB3" s="46"/>
      <c r="OC3" s="46"/>
      <c r="OD3" s="46"/>
      <c r="OE3" s="46"/>
      <c r="OF3" s="46"/>
      <c r="OG3" s="46"/>
      <c r="OH3" s="46"/>
      <c r="OI3" s="46"/>
      <c r="OJ3" s="46"/>
      <c r="OK3" s="46"/>
      <c r="OL3" s="46"/>
      <c r="OM3" s="46"/>
      <c r="ON3" s="46"/>
      <c r="OO3" s="46"/>
      <c r="OP3" s="46"/>
      <c r="OQ3" s="46"/>
      <c r="OR3" s="46"/>
      <c r="OS3" s="46"/>
      <c r="OT3" s="46"/>
      <c r="OU3" s="46"/>
      <c r="OV3" s="46"/>
      <c r="OW3" s="46"/>
      <c r="OX3" s="46"/>
      <c r="OY3" s="46"/>
      <c r="OZ3" s="46"/>
      <c r="PA3" s="46"/>
      <c r="PB3" s="46"/>
      <c r="PC3" s="46"/>
      <c r="PD3" s="46"/>
      <c r="PE3" s="46"/>
      <c r="PF3" s="46"/>
      <c r="PG3" s="46"/>
      <c r="PH3" s="46"/>
      <c r="PI3" s="46"/>
      <c r="PJ3" s="46"/>
      <c r="PK3" s="46"/>
      <c r="PL3" s="46"/>
      <c r="PM3" s="46"/>
      <c r="PN3" s="46"/>
      <c r="PO3" s="46"/>
      <c r="PP3" s="46"/>
      <c r="PQ3" s="46"/>
      <c r="PR3" s="46"/>
      <c r="PS3" s="46"/>
      <c r="PT3" s="46"/>
      <c r="PU3" s="46"/>
      <c r="PV3" s="46"/>
      <c r="PW3" s="46"/>
      <c r="PX3" s="46"/>
      <c r="PY3" s="46"/>
      <c r="PZ3" s="46"/>
      <c r="QA3" s="46"/>
      <c r="QB3" s="46"/>
      <c r="QC3" s="46"/>
      <c r="QD3" s="46"/>
      <c r="QE3" s="46"/>
      <c r="QF3" s="46"/>
      <c r="QG3" s="46"/>
      <c r="QH3" s="46"/>
      <c r="QI3" s="46"/>
      <c r="QJ3" s="46"/>
      <c r="QK3" s="46"/>
      <c r="QL3" s="46"/>
      <c r="QM3" s="46"/>
      <c r="QN3" s="46"/>
      <c r="QO3" s="46"/>
      <c r="QP3" s="46"/>
      <c r="QQ3" s="46"/>
      <c r="QR3" s="46"/>
      <c r="QS3" s="46"/>
      <c r="QT3" s="46"/>
      <c r="QU3" s="46"/>
      <c r="QV3" s="46"/>
      <c r="QW3" s="46"/>
      <c r="QX3" s="46"/>
      <c r="QY3" s="46"/>
      <c r="QZ3" s="46"/>
      <c r="RA3" s="46"/>
      <c r="RB3" s="46"/>
      <c r="RC3" s="46"/>
      <c r="RD3" s="46"/>
      <c r="RE3" s="46"/>
      <c r="RF3" s="46"/>
      <c r="RG3" s="46"/>
      <c r="RH3" s="46"/>
      <c r="RI3" s="46"/>
      <c r="RJ3" s="46"/>
      <c r="RK3" s="46"/>
      <c r="RL3" s="46"/>
      <c r="RM3" s="46"/>
      <c r="RN3" s="46"/>
      <c r="RO3" s="46"/>
      <c r="RP3" s="46"/>
      <c r="RQ3" s="46"/>
      <c r="RR3" s="46"/>
      <c r="RS3" s="46"/>
      <c r="RT3" s="46"/>
      <c r="RU3" s="46"/>
      <c r="RV3" s="46"/>
      <c r="RW3" s="46"/>
      <c r="RX3" s="46"/>
      <c r="RY3" s="46"/>
      <c r="RZ3" s="46"/>
      <c r="SA3" s="46"/>
      <c r="SB3" s="46"/>
      <c r="SC3" s="46"/>
      <c r="SD3" s="46"/>
      <c r="SE3" s="46"/>
      <c r="SF3" s="46"/>
      <c r="SG3" s="46"/>
      <c r="SH3" s="46"/>
      <c r="SI3" s="46"/>
      <c r="SJ3" s="46"/>
      <c r="SK3" s="46"/>
      <c r="SL3" s="46"/>
      <c r="SM3" s="46"/>
      <c r="SN3" s="46"/>
      <c r="SO3" s="46"/>
      <c r="SP3" s="46"/>
      <c r="SQ3" s="46"/>
      <c r="SR3" s="46"/>
      <c r="SS3" s="46"/>
      <c r="ST3" s="46"/>
      <c r="SU3" s="46"/>
      <c r="SV3" s="46"/>
      <c r="SW3" s="46"/>
      <c r="SX3" s="46"/>
      <c r="SY3" s="46"/>
      <c r="SZ3" s="46"/>
      <c r="TA3" s="46"/>
      <c r="TB3" s="46"/>
      <c r="TC3" s="46"/>
      <c r="TD3" s="46"/>
      <c r="TE3" s="46"/>
      <c r="TF3" s="46"/>
      <c r="TG3" s="46"/>
      <c r="TH3" s="46"/>
      <c r="TI3" s="46"/>
      <c r="TJ3" s="46"/>
      <c r="TK3" s="46"/>
      <c r="TL3" s="46"/>
      <c r="TM3" s="46"/>
      <c r="TN3" s="46"/>
      <c r="TO3" s="46"/>
      <c r="TP3" s="46"/>
      <c r="TQ3" s="46"/>
      <c r="TR3" s="46"/>
      <c r="TS3" s="46"/>
      <c r="TT3" s="46"/>
      <c r="TU3" s="46"/>
      <c r="TV3" s="46"/>
      <c r="TW3" s="46"/>
      <c r="TX3" s="46"/>
      <c r="TY3" s="46"/>
      <c r="TZ3" s="46"/>
      <c r="UA3" s="46"/>
      <c r="UB3" s="46"/>
      <c r="UC3" s="46"/>
      <c r="UD3" s="46"/>
      <c r="UE3" s="46"/>
      <c r="UF3" s="46"/>
      <c r="UG3" s="46"/>
      <c r="UH3" s="46"/>
      <c r="UI3" s="46"/>
      <c r="UJ3" s="46"/>
      <c r="UK3" s="46"/>
      <c r="UL3" s="46"/>
      <c r="UM3" s="46"/>
      <c r="UN3" s="46"/>
      <c r="UO3" s="46"/>
      <c r="UP3" s="46"/>
      <c r="UQ3" s="46"/>
      <c r="UR3" s="46"/>
      <c r="US3" s="46"/>
      <c r="UT3" s="46"/>
      <c r="UU3" s="46"/>
      <c r="UV3" s="46"/>
      <c r="UW3" s="46"/>
      <c r="UX3" s="46"/>
      <c r="UY3" s="46"/>
      <c r="UZ3" s="46"/>
      <c r="VA3" s="46"/>
      <c r="VB3" s="46"/>
      <c r="VC3" s="46"/>
      <c r="VD3" s="46"/>
      <c r="VE3" s="46"/>
      <c r="VF3" s="46"/>
      <c r="VG3" s="46"/>
      <c r="VH3" s="46"/>
      <c r="VI3" s="46"/>
      <c r="VJ3" s="46"/>
      <c r="VK3" s="46"/>
      <c r="VL3" s="46"/>
      <c r="VM3" s="46"/>
      <c r="VN3" s="46"/>
      <c r="VO3" s="46"/>
      <c r="VP3" s="46"/>
      <c r="VQ3" s="46"/>
      <c r="VR3" s="46"/>
      <c r="VS3" s="46"/>
      <c r="VT3" s="46"/>
      <c r="VU3" s="46"/>
      <c r="VV3" s="46"/>
      <c r="VW3" s="46"/>
      <c r="VX3" s="46"/>
      <c r="VY3" s="46"/>
      <c r="VZ3" s="46"/>
      <c r="WA3" s="46"/>
      <c r="WB3" s="46"/>
      <c r="WC3" s="46"/>
      <c r="WD3" s="46"/>
      <c r="WE3" s="46"/>
      <c r="WF3" s="46"/>
      <c r="WG3" s="46"/>
      <c r="WH3" s="46"/>
      <c r="WI3" s="46"/>
      <c r="WJ3" s="46"/>
      <c r="WK3" s="46"/>
      <c r="WL3" s="46"/>
      <c r="WM3" s="46"/>
      <c r="WN3" s="46"/>
      <c r="WO3" s="46"/>
      <c r="WP3" s="46"/>
      <c r="WQ3" s="46"/>
      <c r="WR3" s="46"/>
      <c r="WS3" s="46"/>
      <c r="WT3" s="46"/>
      <c r="WU3" s="46"/>
      <c r="WV3" s="46"/>
      <c r="WW3" s="46"/>
      <c r="WX3" s="46"/>
      <c r="WY3" s="46"/>
      <c r="WZ3" s="46"/>
      <c r="XA3" s="46"/>
      <c r="XB3" s="46"/>
      <c r="XC3" s="46"/>
      <c r="XD3" s="46"/>
      <c r="XE3" s="46"/>
      <c r="XF3" s="46"/>
      <c r="XG3" s="46"/>
      <c r="XH3" s="46"/>
      <c r="XI3" s="46"/>
      <c r="XJ3" s="46"/>
      <c r="XK3" s="46"/>
      <c r="XL3" s="46"/>
      <c r="XM3" s="46"/>
      <c r="XN3" s="46"/>
      <c r="XO3" s="46"/>
      <c r="XP3" s="46"/>
      <c r="XQ3" s="46"/>
      <c r="XR3" s="46"/>
      <c r="XS3" s="46"/>
      <c r="XT3" s="46"/>
      <c r="XU3" s="46"/>
      <c r="XV3" s="46"/>
      <c r="XW3" s="46"/>
      <c r="XX3" s="46"/>
      <c r="XY3" s="46"/>
      <c r="XZ3" s="46"/>
      <c r="YA3" s="46"/>
      <c r="YB3" s="46"/>
      <c r="YC3" s="46"/>
      <c r="YD3" s="46"/>
      <c r="YE3" s="46"/>
      <c r="YF3" s="46"/>
      <c r="YG3" s="46"/>
      <c r="YH3" s="46"/>
      <c r="YI3" s="46"/>
      <c r="YJ3" s="46"/>
      <c r="YK3" s="46"/>
      <c r="YL3" s="46"/>
      <c r="YM3" s="46"/>
      <c r="YN3" s="46"/>
      <c r="YO3" s="46"/>
      <c r="YP3" s="46"/>
      <c r="YQ3" s="46"/>
      <c r="YR3" s="46"/>
      <c r="YS3" s="46"/>
      <c r="YT3" s="46"/>
      <c r="YU3" s="46"/>
      <c r="YV3" s="46"/>
      <c r="YW3" s="46"/>
      <c r="YX3" s="46"/>
      <c r="YY3" s="46"/>
      <c r="YZ3" s="46"/>
      <c r="ZA3" s="46"/>
      <c r="ZB3" s="46"/>
      <c r="ZC3" s="46"/>
      <c r="ZD3" s="46"/>
      <c r="ZE3" s="46"/>
      <c r="ZF3" s="46"/>
      <c r="ZG3" s="46"/>
      <c r="ZH3" s="46"/>
      <c r="ZI3" s="46"/>
      <c r="ZJ3" s="46"/>
      <c r="ZK3" s="46"/>
      <c r="ZL3" s="46"/>
      <c r="ZM3" s="46"/>
      <c r="ZN3" s="46"/>
      <c r="ZO3" s="46"/>
      <c r="ZP3" s="46"/>
      <c r="ZQ3" s="46"/>
      <c r="ZR3" s="46"/>
      <c r="ZS3" s="46"/>
      <c r="ZT3" s="46"/>
      <c r="ZU3" s="46"/>
      <c r="ZV3" s="46"/>
      <c r="ZW3" s="46"/>
      <c r="ZX3" s="46"/>
      <c r="ZY3" s="46"/>
      <c r="ZZ3" s="46"/>
      <c r="AAA3" s="46"/>
      <c r="AAB3" s="46"/>
      <c r="AAC3" s="46"/>
      <c r="AAD3" s="46"/>
      <c r="AAE3" s="46"/>
      <c r="AAF3" s="46"/>
      <c r="AAG3" s="46"/>
      <c r="AAH3" s="46"/>
      <c r="AAI3" s="46"/>
      <c r="AAJ3" s="46"/>
      <c r="AAK3" s="46"/>
      <c r="AAL3" s="46"/>
      <c r="AAM3" s="46"/>
      <c r="AAN3" s="46"/>
      <c r="AAO3" s="46"/>
      <c r="AAP3" s="46"/>
      <c r="AAQ3" s="46"/>
      <c r="AAR3" s="46"/>
      <c r="AAS3" s="46"/>
      <c r="AAT3" s="46"/>
      <c r="AAU3" s="46"/>
      <c r="AAV3" s="46"/>
      <c r="AAW3" s="46"/>
      <c r="AAX3" s="46"/>
      <c r="AAY3" s="46"/>
      <c r="AAZ3" s="46"/>
      <c r="ABA3" s="46"/>
      <c r="ABB3" s="46"/>
      <c r="ABC3" s="46"/>
      <c r="ABD3" s="46"/>
      <c r="ABE3" s="46"/>
      <c r="ABF3" s="46"/>
      <c r="ABG3" s="46"/>
      <c r="ABH3" s="46"/>
      <c r="ABI3" s="46"/>
      <c r="ABJ3" s="46"/>
      <c r="ABK3" s="46"/>
      <c r="ABL3" s="46"/>
      <c r="ABM3" s="46"/>
      <c r="ABN3" s="46"/>
      <c r="ABO3" s="46"/>
      <c r="ABP3" s="46"/>
      <c r="ABQ3" s="46"/>
      <c r="ABR3" s="46"/>
      <c r="ABS3" s="46"/>
      <c r="ABT3" s="46"/>
      <c r="ABU3" s="46"/>
      <c r="ABV3" s="46"/>
      <c r="ABW3" s="46"/>
      <c r="ABX3" s="46"/>
      <c r="ABY3" s="46"/>
      <c r="ABZ3" s="46"/>
      <c r="ACA3" s="46"/>
      <c r="ACB3" s="46"/>
      <c r="ACC3" s="46"/>
      <c r="ACD3" s="46"/>
      <c r="ACE3" s="46"/>
      <c r="ACF3" s="46"/>
      <c r="ACG3" s="46"/>
      <c r="ACH3" s="46"/>
      <c r="ACI3" s="46"/>
      <c r="ACJ3" s="46"/>
      <c r="ACK3" s="46"/>
      <c r="ACL3" s="46"/>
      <c r="ACM3" s="46"/>
      <c r="ACN3" s="46"/>
      <c r="ACO3" s="46"/>
      <c r="ACP3" s="46"/>
      <c r="ACQ3" s="46"/>
      <c r="ACR3" s="46"/>
      <c r="ACS3" s="46"/>
      <c r="ACT3" s="46"/>
      <c r="ACU3" s="46"/>
      <c r="ACV3" s="46"/>
      <c r="ACW3" s="46"/>
      <c r="ACX3" s="46"/>
      <c r="ACY3" s="46"/>
      <c r="ACZ3" s="46"/>
      <c r="ADA3" s="46"/>
      <c r="ADB3" s="46"/>
      <c r="ADC3" s="46"/>
      <c r="ADD3" s="46"/>
      <c r="ADE3" s="46"/>
      <c r="ADF3" s="46"/>
      <c r="ADG3" s="46"/>
      <c r="ADH3" s="46"/>
      <c r="ADI3" s="46"/>
      <c r="ADJ3" s="46"/>
      <c r="ADK3" s="46"/>
      <c r="ADL3" s="46"/>
      <c r="ADM3" s="46"/>
      <c r="ADN3" s="46"/>
      <c r="ADO3" s="46"/>
      <c r="ADP3" s="46"/>
      <c r="ADQ3" s="46"/>
      <c r="ADR3" s="46"/>
      <c r="ADS3" s="46"/>
      <c r="ADT3" s="46"/>
      <c r="ADU3" s="46"/>
      <c r="ADV3" s="46"/>
      <c r="ADW3" s="46"/>
      <c r="ADX3" s="46"/>
      <c r="ADY3" s="46"/>
      <c r="ADZ3" s="46"/>
      <c r="AEA3" s="46"/>
      <c r="AEB3" s="46"/>
      <c r="AEC3" s="46"/>
      <c r="AED3" s="46"/>
      <c r="AEE3" s="46"/>
      <c r="AEF3" s="46"/>
      <c r="AEG3" s="46"/>
      <c r="AEH3" s="46"/>
      <c r="AEI3" s="46"/>
      <c r="AEJ3" s="46"/>
      <c r="AEK3" s="46"/>
      <c r="AEL3" s="46"/>
      <c r="AEM3" s="46"/>
      <c r="AEN3" s="46"/>
      <c r="AEO3" s="46"/>
      <c r="AEP3" s="46"/>
      <c r="AEQ3" s="46"/>
      <c r="AER3" s="46"/>
      <c r="AES3" s="46"/>
      <c r="AET3" s="46"/>
      <c r="AEU3" s="46"/>
      <c r="AEV3" s="46"/>
      <c r="AEW3" s="46"/>
      <c r="AEX3" s="46"/>
      <c r="AEY3" s="46"/>
      <c r="AEZ3" s="46"/>
      <c r="AFA3" s="46"/>
      <c r="AFB3" s="46"/>
      <c r="AFC3" s="46"/>
      <c r="AFD3" s="46"/>
      <c r="AFE3" s="46"/>
      <c r="AFF3" s="46"/>
      <c r="AFG3" s="46"/>
      <c r="AFH3" s="46"/>
      <c r="AFI3" s="46"/>
      <c r="AFJ3" s="46"/>
      <c r="AFK3" s="46"/>
      <c r="AFL3" s="46"/>
      <c r="AFM3" s="46"/>
      <c r="AFN3" s="46"/>
      <c r="AFO3" s="46"/>
      <c r="AFP3" s="46"/>
      <c r="AFQ3" s="46"/>
      <c r="AFR3" s="46"/>
      <c r="AFS3" s="46"/>
      <c r="AFT3" s="46"/>
      <c r="AFU3" s="46"/>
      <c r="AFV3" s="46"/>
      <c r="AFW3" s="46"/>
      <c r="AFX3" s="46"/>
      <c r="AFY3" s="46"/>
      <c r="AFZ3" s="46"/>
      <c r="AGA3" s="46"/>
      <c r="AGB3" s="46"/>
      <c r="AGC3" s="46"/>
      <c r="AGD3" s="46"/>
      <c r="AGE3" s="46"/>
      <c r="AGF3" s="46"/>
      <c r="AGG3" s="46"/>
      <c r="AGH3" s="46"/>
      <c r="AGI3" s="46"/>
      <c r="AGJ3" s="46"/>
      <c r="AGK3" s="46"/>
      <c r="AGL3" s="46"/>
      <c r="AGM3" s="46"/>
      <c r="AGN3" s="46"/>
      <c r="AGO3" s="46"/>
      <c r="AGP3" s="46"/>
      <c r="AGQ3" s="46"/>
      <c r="AGR3" s="46"/>
      <c r="AGS3" s="46"/>
      <c r="AGT3" s="46"/>
      <c r="AGU3" s="46"/>
      <c r="AGV3" s="46"/>
      <c r="AGW3" s="46"/>
      <c r="AGX3" s="46"/>
      <c r="AGY3" s="46"/>
      <c r="AGZ3" s="46"/>
      <c r="AHA3" s="46"/>
      <c r="AHB3" s="46"/>
      <c r="AHC3" s="46"/>
      <c r="AHD3" s="46"/>
      <c r="AHE3" s="46"/>
      <c r="AHF3" s="46"/>
      <c r="AHG3" s="46"/>
      <c r="AHH3" s="46"/>
      <c r="AHI3" s="46"/>
      <c r="AHJ3" s="46"/>
      <c r="AHK3" s="46"/>
      <c r="AHL3" s="46"/>
      <c r="AHM3" s="46"/>
      <c r="AHN3" s="46"/>
      <c r="AHO3" s="46"/>
      <c r="AHP3" s="46"/>
      <c r="AHQ3" s="46"/>
      <c r="AHR3" s="46"/>
      <c r="AHS3" s="46"/>
      <c r="AHT3" s="46"/>
      <c r="AHU3" s="46"/>
      <c r="AHV3" s="46"/>
      <c r="AHW3" s="46"/>
      <c r="AHX3" s="46"/>
      <c r="AHY3" s="46"/>
      <c r="AHZ3" s="46"/>
      <c r="AIA3" s="46"/>
      <c r="AIB3" s="46"/>
      <c r="AIC3" s="46"/>
      <c r="AID3" s="46"/>
      <c r="AIE3" s="46"/>
      <c r="AIF3" s="46"/>
      <c r="AIG3" s="46"/>
      <c r="AIH3" s="46"/>
      <c r="AII3" s="46"/>
      <c r="AIJ3" s="46"/>
      <c r="AIK3" s="46"/>
      <c r="AIL3" s="46"/>
      <c r="AIM3" s="46"/>
      <c r="AIN3" s="46"/>
      <c r="AIO3" s="46"/>
      <c r="AIP3" s="46"/>
      <c r="AIQ3" s="46"/>
      <c r="AIR3" s="46"/>
      <c r="AIS3" s="46"/>
      <c r="AIT3" s="46"/>
      <c r="AIU3" s="46"/>
      <c r="AIV3" s="46"/>
      <c r="AIW3" s="46"/>
      <c r="AIX3" s="46"/>
      <c r="AIY3" s="46"/>
      <c r="AIZ3" s="46"/>
      <c r="AJA3" s="46"/>
      <c r="AJB3" s="46"/>
      <c r="AJC3" s="46"/>
      <c r="AJD3" s="46"/>
      <c r="AJE3" s="46"/>
      <c r="AJF3" s="46"/>
      <c r="AJG3" s="46"/>
      <c r="AJH3" s="46"/>
      <c r="AJI3" s="46"/>
      <c r="AJJ3" s="46"/>
      <c r="AJK3" s="46"/>
      <c r="AJL3" s="46"/>
      <c r="AJM3" s="46"/>
      <c r="AJN3" s="46"/>
      <c r="AJO3" s="46"/>
      <c r="AJP3" s="46"/>
      <c r="AJQ3" s="46"/>
      <c r="AJR3" s="46"/>
      <c r="AJS3" s="46"/>
      <c r="AJT3" s="46"/>
      <c r="AJU3" s="46"/>
      <c r="AJV3" s="46"/>
      <c r="AJW3" s="46"/>
      <c r="AJX3" s="46"/>
      <c r="AJY3" s="46"/>
      <c r="AJZ3" s="46"/>
      <c r="AKA3" s="46"/>
      <c r="AKB3" s="46"/>
      <c r="AKC3" s="46"/>
      <c r="AKD3" s="46"/>
      <c r="AKE3" s="46"/>
      <c r="AKF3" s="46"/>
      <c r="AKG3" s="46"/>
      <c r="AKH3" s="46"/>
      <c r="AKI3" s="46"/>
      <c r="AKJ3" s="46"/>
      <c r="AKK3" s="46"/>
      <c r="AKL3" s="46"/>
      <c r="AKM3" s="46"/>
      <c r="AKN3" s="46"/>
      <c r="AKO3" s="46"/>
      <c r="AKP3" s="46"/>
      <c r="AKQ3" s="46"/>
      <c r="AKR3" s="46"/>
      <c r="AKS3" s="46"/>
      <c r="AKT3" s="46"/>
      <c r="AKU3" s="46"/>
      <c r="AKV3" s="46"/>
      <c r="AKW3" s="46"/>
      <c r="AKX3" s="46"/>
      <c r="AKY3" s="46"/>
      <c r="AKZ3" s="46"/>
      <c r="ALA3" s="46"/>
      <c r="ALB3" s="46"/>
      <c r="ALC3" s="46"/>
      <c r="ALD3" s="46"/>
      <c r="ALE3" s="46"/>
      <c r="ALF3" s="46"/>
      <c r="ALG3" s="46"/>
      <c r="ALH3" s="46"/>
      <c r="ALI3" s="46"/>
      <c r="ALJ3" s="46"/>
      <c r="ALK3" s="46"/>
      <c r="ALL3" s="46"/>
      <c r="ALM3" s="46"/>
      <c r="ALN3" s="46"/>
      <c r="ALO3" s="46"/>
      <c r="ALP3" s="46"/>
      <c r="ALQ3" s="46"/>
      <c r="ALR3" s="46"/>
      <c r="ALS3" s="46"/>
      <c r="ALT3" s="46"/>
      <c r="ALU3" s="46"/>
      <c r="ALV3" s="46"/>
      <c r="ALW3" s="46"/>
      <c r="ALX3" s="46"/>
      <c r="ALY3" s="46"/>
      <c r="ALZ3" s="46"/>
      <c r="AMA3" s="46"/>
      <c r="AMB3" s="46"/>
      <c r="AMC3" s="46"/>
      <c r="AMD3" s="46"/>
      <c r="AME3" s="46"/>
      <c r="AMF3" s="46"/>
      <c r="AMG3" s="46"/>
      <c r="AMH3" s="46"/>
      <c r="AMI3" s="46"/>
      <c r="AMJ3" s="46"/>
      <c r="AMK3" s="46"/>
      <c r="AML3" s="46"/>
      <c r="AMM3" s="46"/>
      <c r="AMN3" s="46"/>
      <c r="AMO3" s="46"/>
      <c r="AMP3" s="46"/>
      <c r="AMQ3" s="46"/>
      <c r="AMR3" s="46"/>
      <c r="AMS3" s="46"/>
      <c r="AMT3" s="46"/>
      <c r="AMU3" s="46"/>
      <c r="AMV3" s="46"/>
      <c r="AMW3" s="46"/>
      <c r="AMX3" s="46"/>
      <c r="AMY3" s="46"/>
      <c r="AMZ3" s="46"/>
      <c r="ANA3" s="46"/>
      <c r="ANB3" s="46"/>
      <c r="ANC3" s="46"/>
      <c r="AND3" s="46"/>
      <c r="ANE3" s="46"/>
      <c r="ANF3" s="46"/>
      <c r="ANG3" s="46"/>
      <c r="ANH3" s="46"/>
      <c r="ANI3" s="46"/>
      <c r="ANJ3" s="46"/>
      <c r="ANK3" s="46"/>
      <c r="ANL3" s="46"/>
      <c r="ANM3" s="46"/>
      <c r="ANN3" s="46"/>
      <c r="ANO3" s="46"/>
      <c r="ANP3" s="46"/>
      <c r="ANQ3" s="46"/>
      <c r="ANR3" s="46"/>
      <c r="ANS3" s="46"/>
      <c r="ANT3" s="46"/>
      <c r="ANU3" s="46"/>
      <c r="ANV3" s="46"/>
      <c r="ANW3" s="46"/>
      <c r="ANX3" s="46"/>
      <c r="ANY3" s="46"/>
      <c r="ANZ3" s="46"/>
      <c r="AOA3" s="46"/>
      <c r="AOB3" s="46"/>
      <c r="AOC3" s="46"/>
      <c r="AOD3" s="46"/>
      <c r="AOE3" s="46"/>
      <c r="AOF3" s="46"/>
      <c r="AOG3" s="46"/>
      <c r="AOH3" s="46"/>
      <c r="AOI3" s="46"/>
      <c r="AOJ3" s="46"/>
      <c r="AOK3" s="46"/>
      <c r="AOL3" s="46"/>
      <c r="AOM3" s="46"/>
      <c r="AON3" s="46"/>
      <c r="AOO3" s="46"/>
      <c r="AOP3" s="46"/>
      <c r="AOQ3" s="46"/>
      <c r="AOR3" s="46"/>
      <c r="AOS3" s="46"/>
      <c r="AOT3" s="46"/>
      <c r="AOU3" s="46"/>
      <c r="AOV3" s="46"/>
      <c r="AOW3" s="46"/>
      <c r="AOX3" s="46"/>
      <c r="AOY3" s="46"/>
      <c r="AOZ3" s="46"/>
      <c r="APA3" s="46"/>
      <c r="APB3" s="46"/>
      <c r="APC3" s="46"/>
      <c r="APD3" s="46"/>
      <c r="APE3" s="46"/>
      <c r="APF3" s="46"/>
      <c r="APG3" s="46"/>
      <c r="APH3" s="46"/>
      <c r="API3" s="46"/>
      <c r="APJ3" s="46"/>
      <c r="APK3" s="46"/>
      <c r="APL3" s="46"/>
      <c r="APM3" s="46"/>
      <c r="APN3" s="46"/>
      <c r="APO3" s="46"/>
      <c r="APP3" s="46"/>
      <c r="APQ3" s="46"/>
      <c r="APR3" s="46"/>
      <c r="APS3" s="46"/>
      <c r="APT3" s="46"/>
      <c r="APU3" s="46"/>
      <c r="APV3" s="46"/>
      <c r="APW3" s="46"/>
      <c r="APX3" s="46"/>
      <c r="APY3" s="46"/>
      <c r="APZ3" s="46"/>
      <c r="AQA3" s="46"/>
      <c r="AQB3" s="46"/>
      <c r="AQC3" s="46"/>
      <c r="AQD3" s="46"/>
      <c r="AQE3" s="46"/>
      <c r="AQF3" s="46"/>
      <c r="AQG3" s="46"/>
      <c r="AQH3" s="46"/>
      <c r="AQI3" s="46"/>
      <c r="AQJ3" s="46"/>
      <c r="AQK3" s="46"/>
      <c r="AQL3" s="46"/>
      <c r="AQM3" s="46"/>
      <c r="AQN3" s="46"/>
      <c r="AQO3" s="46"/>
      <c r="AQP3" s="46"/>
      <c r="AQQ3" s="46"/>
      <c r="AQR3" s="46"/>
      <c r="AQS3" s="46"/>
      <c r="AQT3" s="46"/>
      <c r="AQU3" s="46"/>
      <c r="AQV3" s="46"/>
      <c r="AQW3" s="46"/>
      <c r="AQX3" s="46"/>
      <c r="AQY3" s="46"/>
      <c r="AQZ3" s="46"/>
      <c r="ARA3" s="46"/>
      <c r="ARB3" s="46"/>
      <c r="ARC3" s="46"/>
      <c r="ARD3" s="46"/>
      <c r="ARE3" s="46"/>
      <c r="ARF3" s="46"/>
      <c r="ARG3" s="46"/>
      <c r="ARH3" s="46"/>
      <c r="ARI3" s="46"/>
      <c r="ARJ3" s="46"/>
      <c r="ARK3" s="46"/>
      <c r="ARL3" s="46"/>
      <c r="ARM3" s="46"/>
      <c r="ARN3" s="46"/>
      <c r="ARO3" s="46"/>
      <c r="ARP3" s="46"/>
      <c r="ARQ3" s="46"/>
      <c r="ARR3" s="46"/>
      <c r="ARS3" s="46"/>
      <c r="ART3" s="46"/>
      <c r="ARU3" s="46"/>
      <c r="ARV3" s="46"/>
      <c r="ARW3" s="46"/>
      <c r="ARX3" s="46"/>
      <c r="ARY3" s="46"/>
      <c r="ARZ3" s="46"/>
      <c r="ASA3" s="46"/>
      <c r="ASB3" s="46"/>
      <c r="ASC3" s="46"/>
      <c r="ASD3" s="46"/>
      <c r="ASE3" s="46"/>
      <c r="ASF3" s="46"/>
      <c r="ASG3" s="46"/>
      <c r="ASH3" s="46"/>
      <c r="ASI3" s="46"/>
      <c r="ASJ3" s="46"/>
      <c r="ASK3" s="46"/>
      <c r="ASL3" s="46"/>
      <c r="ASM3" s="46"/>
      <c r="ASN3" s="46"/>
      <c r="ASO3" s="46"/>
      <c r="ASP3" s="46"/>
      <c r="ASQ3" s="46"/>
      <c r="ASR3" s="46"/>
      <c r="ASS3" s="46"/>
      <c r="AST3" s="46"/>
      <c r="ASU3" s="46"/>
      <c r="ASV3" s="46"/>
      <c r="ASW3" s="46"/>
      <c r="ASX3" s="46"/>
      <c r="ASY3" s="46"/>
      <c r="ASZ3" s="46"/>
      <c r="ATA3" s="46"/>
      <c r="ATB3" s="46"/>
      <c r="ATC3" s="46"/>
      <c r="ATD3" s="46"/>
      <c r="ATE3" s="46"/>
      <c r="ATF3" s="46"/>
      <c r="ATG3" s="46"/>
      <c r="ATH3" s="46"/>
      <c r="ATI3" s="46"/>
      <c r="ATJ3" s="46"/>
      <c r="ATK3" s="46"/>
      <c r="ATL3" s="46"/>
      <c r="ATM3" s="46"/>
      <c r="ATN3" s="46"/>
      <c r="ATO3" s="46"/>
      <c r="ATP3" s="46"/>
      <c r="ATQ3" s="46"/>
      <c r="ATR3" s="46"/>
      <c r="ATS3" s="46"/>
      <c r="ATT3" s="46"/>
      <c r="ATU3" s="46"/>
      <c r="ATV3" s="46"/>
      <c r="ATW3" s="46"/>
      <c r="ATX3" s="46"/>
      <c r="ATY3" s="46"/>
      <c r="ATZ3" s="46"/>
      <c r="AUA3" s="46"/>
      <c r="AUB3" s="46"/>
      <c r="AUC3" s="46"/>
      <c r="AUD3" s="46"/>
      <c r="AUE3" s="46"/>
      <c r="AUF3" s="46"/>
      <c r="AUG3" s="46"/>
      <c r="AUH3" s="46"/>
      <c r="AUI3" s="46"/>
      <c r="AUJ3" s="46"/>
      <c r="AUK3" s="46"/>
      <c r="AUL3" s="46"/>
      <c r="AUM3" s="46"/>
      <c r="AUN3" s="46"/>
      <c r="AUO3" s="46"/>
      <c r="AUP3" s="46"/>
      <c r="AUQ3" s="46"/>
      <c r="AUR3" s="46"/>
      <c r="AUS3" s="46"/>
      <c r="AUT3" s="46"/>
      <c r="AUU3" s="46"/>
      <c r="AUV3" s="46"/>
      <c r="AUW3" s="46"/>
      <c r="AUX3" s="46"/>
      <c r="AUY3" s="46"/>
      <c r="AUZ3" s="46"/>
      <c r="AVA3" s="46"/>
      <c r="AVB3" s="46"/>
      <c r="AVC3" s="46"/>
      <c r="AVD3" s="46"/>
      <c r="AVE3" s="46"/>
      <c r="AVF3" s="46"/>
      <c r="AVG3" s="46"/>
      <c r="AVH3" s="46"/>
      <c r="AVI3" s="46"/>
      <c r="AVJ3" s="46"/>
      <c r="AVK3" s="46"/>
      <c r="AVL3" s="46"/>
      <c r="AVM3" s="46"/>
      <c r="AVN3" s="46"/>
      <c r="AVO3" s="46"/>
      <c r="AVP3" s="46"/>
      <c r="AVQ3" s="46"/>
      <c r="AVR3" s="46"/>
      <c r="AVS3" s="46"/>
      <c r="AVT3" s="46"/>
      <c r="AVU3" s="46"/>
      <c r="AVV3" s="46"/>
      <c r="AVW3" s="46"/>
      <c r="AVX3" s="46"/>
      <c r="AVY3" s="46"/>
      <c r="AVZ3" s="46"/>
      <c r="AWA3" s="46"/>
      <c r="AWB3" s="46"/>
      <c r="AWC3" s="46"/>
      <c r="AWD3" s="46"/>
      <c r="AWE3" s="46"/>
      <c r="AWF3" s="46"/>
      <c r="AWG3" s="46"/>
      <c r="AWH3" s="46"/>
      <c r="AWI3" s="46"/>
      <c r="AWJ3" s="46"/>
      <c r="AWK3" s="46"/>
      <c r="AWL3" s="46"/>
      <c r="AWM3" s="46"/>
      <c r="AWN3" s="46"/>
      <c r="AWO3" s="46"/>
      <c r="AWP3" s="46"/>
      <c r="AWQ3" s="46"/>
      <c r="AWR3" s="46"/>
      <c r="AWS3" s="46"/>
      <c r="AWT3" s="46"/>
      <c r="AWU3" s="46"/>
      <c r="AWV3" s="46"/>
      <c r="AWW3" s="46"/>
      <c r="AWX3" s="46"/>
      <c r="AWY3" s="46"/>
      <c r="AWZ3" s="46"/>
      <c r="AXA3" s="46"/>
      <c r="AXB3" s="46"/>
      <c r="AXC3" s="46"/>
      <c r="AXD3" s="46"/>
      <c r="AXE3" s="46"/>
      <c r="AXF3" s="46"/>
      <c r="AXG3" s="46"/>
      <c r="AXH3" s="46"/>
      <c r="AXI3" s="46"/>
      <c r="AXJ3" s="46"/>
      <c r="AXK3" s="46"/>
      <c r="AXL3" s="46"/>
      <c r="AXM3" s="46"/>
      <c r="AXN3" s="46"/>
      <c r="AXO3" s="46"/>
      <c r="AXP3" s="46"/>
      <c r="AXQ3" s="46"/>
      <c r="AXR3" s="46"/>
      <c r="AXS3" s="46"/>
      <c r="AXT3" s="46"/>
      <c r="AXU3" s="46"/>
      <c r="AXV3" s="46"/>
      <c r="AXW3" s="46"/>
      <c r="AXX3" s="46"/>
      <c r="AXY3" s="46"/>
      <c r="AXZ3" s="46"/>
      <c r="AYA3" s="46"/>
      <c r="AYB3" s="46"/>
      <c r="AYC3" s="46"/>
      <c r="AYD3" s="46"/>
      <c r="AYE3" s="46"/>
      <c r="AYF3" s="46"/>
      <c r="AYG3" s="46"/>
      <c r="AYH3" s="46"/>
      <c r="AYI3" s="46"/>
      <c r="AYJ3" s="46"/>
      <c r="AYK3" s="46"/>
      <c r="AYL3" s="46"/>
      <c r="AYM3" s="46"/>
      <c r="AYN3" s="46"/>
      <c r="AYO3" s="46"/>
      <c r="AYP3" s="46"/>
      <c r="AYQ3" s="46"/>
      <c r="AYR3" s="46"/>
      <c r="AYS3" s="46"/>
      <c r="AYT3" s="46"/>
      <c r="AYU3" s="46"/>
      <c r="AYV3" s="46"/>
      <c r="AYW3" s="46"/>
      <c r="AYX3" s="46"/>
      <c r="AYY3" s="46"/>
      <c r="AYZ3" s="46"/>
      <c r="AZA3" s="46"/>
      <c r="AZB3" s="46"/>
      <c r="AZC3" s="46"/>
      <c r="AZD3" s="46"/>
      <c r="AZE3" s="46"/>
      <c r="AZF3" s="46"/>
      <c r="AZG3" s="46"/>
      <c r="AZH3" s="46"/>
      <c r="AZI3" s="46"/>
      <c r="AZJ3" s="46"/>
      <c r="AZK3" s="46"/>
      <c r="AZL3" s="46"/>
      <c r="AZM3" s="46"/>
      <c r="AZN3" s="46"/>
      <c r="AZO3" s="46"/>
      <c r="AZP3" s="46"/>
      <c r="AZQ3" s="46"/>
      <c r="AZR3" s="46"/>
      <c r="AZS3" s="46"/>
      <c r="AZT3" s="46"/>
      <c r="AZU3" s="46"/>
      <c r="AZV3" s="46"/>
      <c r="AZW3" s="46"/>
      <c r="AZX3" s="46"/>
      <c r="AZY3" s="46"/>
      <c r="AZZ3" s="46"/>
      <c r="BAA3" s="46"/>
      <c r="BAB3" s="46"/>
      <c r="BAC3" s="46"/>
      <c r="BAD3" s="46"/>
      <c r="BAE3" s="46"/>
      <c r="BAF3" s="46"/>
      <c r="BAG3" s="46"/>
      <c r="BAH3" s="46"/>
      <c r="BAI3" s="46"/>
      <c r="BAJ3" s="46"/>
      <c r="BAK3" s="46"/>
      <c r="BAL3" s="46"/>
      <c r="BAM3" s="46"/>
      <c r="BAN3" s="46"/>
      <c r="BAO3" s="46"/>
      <c r="BAP3" s="46"/>
      <c r="BAQ3" s="46"/>
      <c r="BAR3" s="46"/>
      <c r="BAS3" s="46"/>
      <c r="BAT3" s="46"/>
      <c r="BAU3" s="46"/>
      <c r="BAV3" s="46"/>
      <c r="BAW3" s="46"/>
      <c r="BAX3" s="46"/>
      <c r="BAY3" s="46"/>
      <c r="BAZ3" s="46"/>
      <c r="BBA3" s="46"/>
      <c r="BBB3" s="46"/>
      <c r="BBC3" s="46"/>
      <c r="BBD3" s="46"/>
      <c r="BBE3" s="46"/>
      <c r="BBF3" s="46"/>
      <c r="BBG3" s="46"/>
      <c r="BBH3" s="46"/>
      <c r="BBI3" s="46"/>
      <c r="BBJ3" s="46"/>
      <c r="BBK3" s="46"/>
      <c r="BBL3" s="46"/>
      <c r="BBM3" s="46"/>
      <c r="BBN3" s="46"/>
      <c r="BBO3" s="46"/>
      <c r="BBP3" s="46"/>
      <c r="BBQ3" s="46"/>
      <c r="BBR3" s="46"/>
      <c r="BBS3" s="46"/>
      <c r="BBT3" s="46"/>
      <c r="BBU3" s="46"/>
      <c r="BBV3" s="46"/>
      <c r="BBW3" s="46"/>
      <c r="BBX3" s="46"/>
      <c r="BBY3" s="46"/>
      <c r="BBZ3" s="46"/>
      <c r="BCA3" s="46"/>
      <c r="BCB3" s="46"/>
      <c r="BCC3" s="46"/>
      <c r="BCD3" s="46"/>
      <c r="BCE3" s="46"/>
      <c r="BCF3" s="46"/>
      <c r="BCG3" s="46"/>
      <c r="BCH3" s="46"/>
      <c r="BCI3" s="46"/>
      <c r="BCJ3" s="46"/>
      <c r="BCK3" s="46"/>
      <c r="BCL3" s="46"/>
      <c r="BCM3" s="46"/>
      <c r="BCN3" s="46"/>
      <c r="BCO3" s="46"/>
      <c r="BCP3" s="46"/>
      <c r="BCQ3" s="46"/>
      <c r="BCR3" s="46"/>
      <c r="BCS3" s="46"/>
      <c r="BCT3" s="46"/>
      <c r="BCU3" s="46"/>
      <c r="BCV3" s="46"/>
      <c r="BCW3" s="46"/>
      <c r="BCX3" s="46"/>
      <c r="BCY3" s="46"/>
      <c r="BCZ3" s="46"/>
      <c r="BDA3" s="46"/>
      <c r="BDB3" s="46"/>
      <c r="BDC3" s="46"/>
      <c r="BDD3" s="46"/>
      <c r="BDE3" s="46"/>
      <c r="BDF3" s="46"/>
      <c r="BDG3" s="46"/>
      <c r="BDH3" s="46"/>
      <c r="BDI3" s="46"/>
      <c r="BDJ3" s="46"/>
      <c r="BDK3" s="46"/>
      <c r="BDL3" s="46"/>
      <c r="BDM3" s="46"/>
      <c r="BDN3" s="46"/>
      <c r="BDO3" s="46"/>
      <c r="BDP3" s="46"/>
      <c r="BDQ3" s="46"/>
      <c r="BDR3" s="46"/>
      <c r="BDS3" s="46"/>
      <c r="BDT3" s="46"/>
      <c r="BDU3" s="46"/>
      <c r="BDV3" s="46"/>
      <c r="BDW3" s="46"/>
      <c r="BDX3" s="46"/>
      <c r="BDY3" s="46"/>
      <c r="BDZ3" s="46"/>
      <c r="BEA3" s="46"/>
      <c r="BEB3" s="46"/>
      <c r="BEC3" s="46"/>
      <c r="BED3" s="46"/>
      <c r="BEE3" s="46"/>
      <c r="BEF3" s="46"/>
      <c r="BEG3" s="46"/>
      <c r="BEH3" s="46"/>
      <c r="BEI3" s="46"/>
      <c r="BEJ3" s="46"/>
      <c r="BEK3" s="46"/>
      <c r="BEL3" s="46"/>
      <c r="BEM3" s="46"/>
      <c r="BEN3" s="46"/>
      <c r="BEO3" s="46"/>
      <c r="BEP3" s="46"/>
      <c r="BEQ3" s="46"/>
      <c r="BER3" s="46"/>
      <c r="BES3" s="46"/>
      <c r="BET3" s="46"/>
      <c r="BEU3" s="46"/>
      <c r="BEV3" s="46"/>
      <c r="BEW3" s="46"/>
      <c r="BEX3" s="46"/>
      <c r="BEY3" s="46"/>
      <c r="BEZ3" s="46"/>
      <c r="BFA3" s="46"/>
      <c r="BFB3" s="46"/>
      <c r="BFC3" s="46"/>
      <c r="BFD3" s="46"/>
      <c r="BFE3" s="46"/>
      <c r="BFF3" s="46"/>
      <c r="BFG3" s="46"/>
      <c r="BFH3" s="46"/>
      <c r="BFI3" s="46"/>
      <c r="BFJ3" s="46"/>
      <c r="BFK3" s="46"/>
      <c r="BFL3" s="46"/>
      <c r="BFM3" s="46"/>
      <c r="BFN3" s="46"/>
      <c r="BFO3" s="46"/>
      <c r="BFP3" s="46"/>
      <c r="BFQ3" s="46"/>
      <c r="BFR3" s="46"/>
      <c r="BFS3" s="46"/>
      <c r="BFT3" s="46"/>
      <c r="BFU3" s="46"/>
      <c r="BFV3" s="46"/>
      <c r="BFW3" s="46"/>
      <c r="BFX3" s="46"/>
      <c r="BFY3" s="46"/>
      <c r="BFZ3" s="46"/>
      <c r="BGA3" s="46"/>
      <c r="BGB3" s="46"/>
      <c r="BGC3" s="46"/>
      <c r="BGD3" s="46"/>
      <c r="BGE3" s="46"/>
      <c r="BGF3" s="46"/>
      <c r="BGG3" s="46"/>
      <c r="BGH3" s="46"/>
      <c r="BGI3" s="46"/>
      <c r="BGJ3" s="46"/>
      <c r="BGK3" s="46"/>
      <c r="BGL3" s="46"/>
      <c r="BGM3" s="46"/>
      <c r="BGN3" s="46"/>
      <c r="BGO3" s="46"/>
      <c r="BGP3" s="46"/>
      <c r="BGQ3" s="46"/>
      <c r="BGR3" s="46"/>
      <c r="BGS3" s="46"/>
      <c r="BGT3" s="46"/>
      <c r="BGU3" s="46"/>
      <c r="BGV3" s="46"/>
      <c r="BGW3" s="46"/>
      <c r="BGX3" s="46"/>
      <c r="BGY3" s="46"/>
      <c r="BGZ3" s="46"/>
      <c r="BHA3" s="46"/>
      <c r="BHB3" s="46"/>
      <c r="BHC3" s="46"/>
      <c r="BHD3" s="46"/>
      <c r="BHE3" s="46"/>
      <c r="BHF3" s="46"/>
      <c r="BHG3" s="46"/>
      <c r="BHH3" s="46"/>
      <c r="BHI3" s="46"/>
      <c r="BHJ3" s="46"/>
      <c r="BHK3" s="46"/>
      <c r="BHL3" s="46"/>
      <c r="BHM3" s="46"/>
      <c r="BHN3" s="46"/>
      <c r="BHO3" s="46"/>
      <c r="BHP3" s="46"/>
      <c r="BHQ3" s="46"/>
      <c r="BHR3" s="46"/>
      <c r="BHS3" s="46"/>
      <c r="BHT3" s="46"/>
      <c r="BHU3" s="46"/>
      <c r="BHV3" s="46"/>
      <c r="BHW3" s="46"/>
      <c r="BHX3" s="46"/>
      <c r="BHY3" s="46"/>
      <c r="BHZ3" s="46"/>
      <c r="BIA3" s="46"/>
      <c r="BIB3" s="46"/>
      <c r="BIC3" s="46"/>
      <c r="BID3" s="46"/>
      <c r="BIE3" s="46"/>
      <c r="BIF3" s="46"/>
      <c r="BIG3" s="46"/>
      <c r="BIH3" s="46"/>
      <c r="BII3" s="46"/>
      <c r="BIJ3" s="46"/>
      <c r="BIK3" s="46"/>
      <c r="BIL3" s="46"/>
      <c r="BIM3" s="46"/>
      <c r="BIN3" s="46"/>
      <c r="BIO3" s="46"/>
      <c r="BIP3" s="46"/>
      <c r="BIQ3" s="46"/>
      <c r="BIR3" s="46"/>
      <c r="BIS3" s="46"/>
      <c r="BIT3" s="46"/>
      <c r="BIU3" s="46"/>
      <c r="BIV3" s="46"/>
      <c r="BIW3" s="46"/>
      <c r="BIX3" s="46"/>
      <c r="BIY3" s="46"/>
      <c r="BIZ3" s="46"/>
      <c r="BJA3" s="46"/>
      <c r="BJB3" s="46"/>
      <c r="BJC3" s="46"/>
      <c r="BJD3" s="46"/>
      <c r="BJE3" s="46"/>
      <c r="BJF3" s="46"/>
      <c r="BJG3" s="46"/>
      <c r="BJH3" s="46"/>
      <c r="BJI3" s="46"/>
      <c r="BJJ3" s="46"/>
      <c r="BJK3" s="46"/>
      <c r="BJL3" s="46"/>
      <c r="BJM3" s="46"/>
      <c r="BJN3" s="46"/>
      <c r="BJO3" s="46"/>
      <c r="BJP3" s="46"/>
      <c r="BJQ3" s="46"/>
      <c r="BJR3" s="46"/>
      <c r="BJS3" s="46"/>
      <c r="BJT3" s="46"/>
      <c r="BJU3" s="46"/>
      <c r="BJV3" s="46"/>
      <c r="BJW3" s="46"/>
      <c r="BJX3" s="46"/>
      <c r="BJY3" s="46"/>
      <c r="BJZ3" s="46"/>
      <c r="BKA3" s="46"/>
      <c r="BKB3" s="46"/>
      <c r="BKC3" s="46"/>
      <c r="BKD3" s="46"/>
      <c r="BKE3" s="46"/>
      <c r="BKF3" s="46"/>
      <c r="BKG3" s="46"/>
      <c r="BKH3" s="46"/>
      <c r="BKI3" s="46"/>
      <c r="BKJ3" s="46"/>
      <c r="BKK3" s="46"/>
      <c r="BKL3" s="46"/>
      <c r="BKM3" s="46"/>
      <c r="BKN3" s="46"/>
      <c r="BKO3" s="46"/>
      <c r="BKP3" s="46"/>
      <c r="BKQ3" s="46"/>
      <c r="BKR3" s="46"/>
      <c r="BKS3" s="46"/>
      <c r="BKT3" s="46"/>
      <c r="BKU3" s="46"/>
      <c r="BKV3" s="46"/>
      <c r="BKW3" s="46"/>
      <c r="BKX3" s="46"/>
      <c r="BKY3" s="46"/>
      <c r="BKZ3" s="46"/>
      <c r="BLA3" s="46"/>
      <c r="BLB3" s="46"/>
      <c r="BLC3" s="46"/>
      <c r="BLD3" s="46"/>
      <c r="BLE3" s="46"/>
      <c r="BLF3" s="46"/>
      <c r="BLG3" s="46"/>
      <c r="BLH3" s="46"/>
      <c r="BLI3" s="46"/>
      <c r="BLJ3" s="46"/>
      <c r="BLK3" s="46"/>
      <c r="BLL3" s="46"/>
      <c r="BLM3" s="46"/>
      <c r="BLN3" s="46"/>
      <c r="BLO3" s="46"/>
      <c r="BLP3" s="46"/>
      <c r="BLQ3" s="46"/>
      <c r="BLR3" s="46"/>
      <c r="BLS3" s="46"/>
      <c r="BLT3" s="46"/>
      <c r="BLU3" s="46"/>
      <c r="BLV3" s="46"/>
      <c r="BLW3" s="46"/>
      <c r="BLX3" s="46"/>
      <c r="BLY3" s="46"/>
      <c r="BLZ3" s="46"/>
      <c r="BMA3" s="46"/>
      <c r="BMB3" s="46"/>
      <c r="BMC3" s="46"/>
      <c r="BMD3" s="46"/>
      <c r="BME3" s="46"/>
      <c r="BMF3" s="46"/>
      <c r="BMG3" s="46"/>
      <c r="BMH3" s="46"/>
      <c r="BMI3" s="46"/>
      <c r="BMJ3" s="46"/>
      <c r="BMK3" s="46"/>
      <c r="BML3" s="46"/>
      <c r="BMM3" s="46"/>
      <c r="BMN3" s="46"/>
      <c r="BMO3" s="46"/>
      <c r="BMP3" s="46"/>
      <c r="BMQ3" s="46"/>
      <c r="BMR3" s="46"/>
      <c r="BMS3" s="46"/>
      <c r="BMT3" s="46"/>
      <c r="BMU3" s="46"/>
      <c r="BMV3" s="46"/>
      <c r="BMW3" s="46"/>
      <c r="BMX3" s="46"/>
      <c r="BMY3" s="46"/>
      <c r="BMZ3" s="46"/>
      <c r="BNA3" s="46"/>
      <c r="BNB3" s="46"/>
      <c r="BNC3" s="46"/>
      <c r="BND3" s="46"/>
      <c r="BNE3" s="46"/>
      <c r="BNF3" s="46"/>
      <c r="BNG3" s="46"/>
      <c r="BNH3" s="46"/>
      <c r="BNI3" s="46"/>
      <c r="BNJ3" s="46"/>
      <c r="BNK3" s="46"/>
      <c r="BNL3" s="46"/>
      <c r="BNM3" s="46"/>
      <c r="BNN3" s="46"/>
      <c r="BNO3" s="46"/>
      <c r="BNP3" s="46"/>
      <c r="BNQ3" s="46"/>
      <c r="BNR3" s="46"/>
      <c r="BNS3" s="46"/>
      <c r="BNT3" s="46"/>
      <c r="BNU3" s="46"/>
      <c r="BNV3" s="46"/>
      <c r="BNW3" s="46"/>
      <c r="BNX3" s="46"/>
      <c r="BNY3" s="46"/>
      <c r="BNZ3" s="46"/>
      <c r="BOA3" s="46"/>
      <c r="BOB3" s="46"/>
      <c r="BOC3" s="46"/>
      <c r="BOD3" s="46"/>
      <c r="BOE3" s="46"/>
      <c r="BOF3" s="46"/>
      <c r="BOG3" s="46"/>
      <c r="BOH3" s="46"/>
      <c r="BOI3" s="46"/>
      <c r="BOJ3" s="46"/>
      <c r="BOK3" s="46"/>
      <c r="BOL3" s="46"/>
      <c r="BOM3" s="46"/>
      <c r="BON3" s="46"/>
      <c r="BOO3" s="46"/>
      <c r="BOP3" s="46"/>
      <c r="BOQ3" s="46"/>
      <c r="BOR3" s="46"/>
      <c r="BOS3" s="46"/>
      <c r="BOT3" s="46"/>
      <c r="BOU3" s="46"/>
      <c r="BOV3" s="46"/>
      <c r="BOW3" s="46"/>
      <c r="BOX3" s="46"/>
      <c r="BOY3" s="46"/>
      <c r="BOZ3" s="46"/>
      <c r="BPA3" s="46"/>
      <c r="BPB3" s="46"/>
      <c r="BPC3" s="46"/>
      <c r="BPD3" s="46"/>
      <c r="BPE3" s="46"/>
      <c r="BPF3" s="46"/>
      <c r="BPG3" s="46"/>
      <c r="BPH3" s="46"/>
      <c r="BPI3" s="46"/>
      <c r="BPJ3" s="46"/>
      <c r="BPK3" s="46"/>
      <c r="BPL3" s="46"/>
      <c r="BPM3" s="46"/>
      <c r="BPN3" s="46"/>
      <c r="BPO3" s="46"/>
      <c r="BPP3" s="46"/>
      <c r="BPQ3" s="46"/>
      <c r="BPR3" s="46"/>
      <c r="BPS3" s="46"/>
      <c r="BPT3" s="46"/>
      <c r="BPU3" s="46"/>
      <c r="BPV3" s="46"/>
      <c r="BPW3" s="46"/>
      <c r="BPX3" s="46"/>
      <c r="BPY3" s="46"/>
      <c r="BPZ3" s="46"/>
      <c r="BQA3" s="46"/>
      <c r="BQB3" s="46"/>
      <c r="BQC3" s="46"/>
      <c r="BQD3" s="46"/>
      <c r="BQE3" s="46"/>
      <c r="BQF3" s="46"/>
      <c r="BQG3" s="46"/>
      <c r="BQH3" s="46"/>
      <c r="BQI3" s="46"/>
      <c r="BQJ3" s="46"/>
      <c r="BQK3" s="46"/>
      <c r="BQL3" s="46"/>
      <c r="BQM3" s="46"/>
      <c r="BQN3" s="46"/>
      <c r="BQO3" s="46"/>
      <c r="BQP3" s="46"/>
      <c r="BQQ3" s="46"/>
      <c r="BQR3" s="46"/>
      <c r="BQS3" s="46"/>
      <c r="BQT3" s="46"/>
      <c r="BQU3" s="46"/>
      <c r="BQV3" s="46"/>
      <c r="BQW3" s="46"/>
      <c r="BQX3" s="46"/>
      <c r="BQY3" s="46"/>
      <c r="BQZ3" s="46"/>
    </row>
    <row r="4" spans="1:1820" s="12" customFormat="1" ht="27.95" hidden="1" customHeight="1" outlineLevel="4" x14ac:dyDescent="0.2">
      <c r="A4" s="282"/>
      <c r="B4" s="297"/>
      <c r="C4" s="77" t="s">
        <v>1004</v>
      </c>
      <c r="D4" s="10" t="s">
        <v>1004</v>
      </c>
      <c r="E4" s="78" t="s">
        <v>1013</v>
      </c>
      <c r="F4" s="78"/>
      <c r="G4" s="78"/>
      <c r="H4" s="10" t="s">
        <v>1015</v>
      </c>
      <c r="I4" s="10" t="s">
        <v>14</v>
      </c>
      <c r="J4" s="78"/>
      <c r="K4" s="78"/>
      <c r="L4" s="78"/>
      <c r="M4" s="78"/>
      <c r="N4" s="103" t="s">
        <v>201</v>
      </c>
      <c r="O4" s="103" t="s">
        <v>907</v>
      </c>
      <c r="P4" s="104">
        <v>0</v>
      </c>
      <c r="Q4" s="104">
        <v>0</v>
      </c>
      <c r="R4" s="104">
        <v>0</v>
      </c>
      <c r="S4" s="104">
        <v>0.5</v>
      </c>
      <c r="T4" s="104">
        <v>0</v>
      </c>
      <c r="U4" s="143">
        <v>0</v>
      </c>
      <c r="V4" s="104">
        <v>0</v>
      </c>
      <c r="W4" s="104">
        <v>0</v>
      </c>
      <c r="X4" s="104">
        <v>0</v>
      </c>
      <c r="Y4" s="104">
        <v>0.5</v>
      </c>
      <c r="Z4" s="104">
        <v>0</v>
      </c>
      <c r="AA4" s="104">
        <v>0</v>
      </c>
      <c r="AB4" s="198">
        <f t="shared" si="0"/>
        <v>1</v>
      </c>
      <c r="AC4" s="104">
        <v>0</v>
      </c>
      <c r="AD4" s="104">
        <v>0</v>
      </c>
      <c r="AE4" s="104">
        <v>0</v>
      </c>
      <c r="AF4" s="104">
        <v>0.47</v>
      </c>
      <c r="AG4" s="104">
        <v>0.03</v>
      </c>
      <c r="AH4" s="143">
        <v>0</v>
      </c>
      <c r="AI4" s="104">
        <v>0</v>
      </c>
      <c r="AJ4" s="104">
        <v>0</v>
      </c>
      <c r="AK4" s="104">
        <v>0</v>
      </c>
      <c r="AL4" s="104">
        <v>0</v>
      </c>
      <c r="AM4" s="104">
        <v>0</v>
      </c>
      <c r="AN4" s="104">
        <v>0</v>
      </c>
      <c r="AO4" s="21">
        <f t="shared" si="3"/>
        <v>0.5</v>
      </c>
      <c r="AP4" s="189">
        <f t="shared" si="4"/>
        <v>1</v>
      </c>
      <c r="AQ4" s="91" t="str">
        <f>+IF(AP4="","",IF(AND(SUM($P4:U4)=1,SUM($AC4:AH4)=1),"TERMINADA",IF(SUM($P4:U4)=0,"SIN INICIAR",IF(AP4&gt;1,"ADELANTADA",IF(AP4&lt;0.6,"CRÍTICA",IF(AP4&lt;0.95,"EN PROCESO","GESTIÓN NORMAL"))))))</f>
        <v>GESTIÓN NORMAL</v>
      </c>
      <c r="AR4" s="38" t="str">
        <f t="shared" si="1"/>
        <v>J</v>
      </c>
      <c r="AS4" s="71" t="s">
        <v>1146</v>
      </c>
      <c r="AT4" s="71" t="s">
        <v>1146</v>
      </c>
      <c r="AU4" s="71"/>
      <c r="AV4" s="79"/>
      <c r="AW4" s="79"/>
      <c r="AX4" s="162"/>
      <c r="AY4" s="79"/>
      <c r="AZ4" s="79"/>
      <c r="BA4" s="233">
        <f t="shared" si="2"/>
        <v>0.5</v>
      </c>
      <c r="BB4" s="79"/>
      <c r="BC4" s="79"/>
      <c r="BD4" s="79"/>
      <c r="BE4" s="79"/>
      <c r="BF4" s="79"/>
      <c r="BG4" s="79"/>
      <c r="BH4" s="79"/>
      <c r="BI4" s="79"/>
      <c r="BJ4" s="79"/>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c r="IW4" s="46"/>
      <c r="IX4" s="46"/>
      <c r="IY4" s="46"/>
      <c r="IZ4" s="46"/>
      <c r="JA4" s="46"/>
      <c r="JB4" s="46"/>
      <c r="JC4" s="46"/>
      <c r="JD4" s="46"/>
      <c r="JE4" s="46"/>
      <c r="JF4" s="46"/>
      <c r="JG4" s="46"/>
      <c r="JH4" s="46"/>
      <c r="JI4" s="46"/>
      <c r="JJ4" s="46"/>
      <c r="JK4" s="46"/>
      <c r="JL4" s="46"/>
      <c r="JM4" s="46"/>
      <c r="JN4" s="46"/>
      <c r="JO4" s="46"/>
      <c r="JP4" s="46"/>
      <c r="JQ4" s="46"/>
      <c r="JR4" s="46"/>
      <c r="JS4" s="46"/>
      <c r="JT4" s="46"/>
      <c r="JU4" s="46"/>
      <c r="JV4" s="46"/>
      <c r="JW4" s="46"/>
      <c r="JX4" s="46"/>
      <c r="JY4" s="46"/>
      <c r="JZ4" s="46"/>
      <c r="KA4" s="46"/>
      <c r="KB4" s="46"/>
      <c r="KC4" s="46"/>
      <c r="KD4" s="46"/>
      <c r="KE4" s="46"/>
      <c r="KF4" s="46"/>
      <c r="KG4" s="46"/>
      <c r="KH4" s="46"/>
      <c r="KI4" s="46"/>
      <c r="KJ4" s="46"/>
      <c r="KK4" s="46"/>
      <c r="KL4" s="46"/>
      <c r="KM4" s="46"/>
      <c r="KN4" s="46"/>
      <c r="KO4" s="46"/>
      <c r="KP4" s="46"/>
      <c r="KQ4" s="46"/>
      <c r="KR4" s="46"/>
      <c r="KS4" s="46"/>
      <c r="KT4" s="46"/>
      <c r="KU4" s="46"/>
      <c r="KV4" s="46"/>
      <c r="KW4" s="46"/>
      <c r="KX4" s="46"/>
      <c r="KY4" s="46"/>
      <c r="KZ4" s="46"/>
      <c r="LA4" s="46"/>
      <c r="LB4" s="46"/>
      <c r="LC4" s="46"/>
      <c r="LD4" s="46"/>
      <c r="LE4" s="46"/>
      <c r="LF4" s="46"/>
      <c r="LG4" s="46"/>
      <c r="LH4" s="46"/>
      <c r="LI4" s="46"/>
      <c r="LJ4" s="46"/>
      <c r="LK4" s="46"/>
      <c r="LL4" s="46"/>
      <c r="LM4" s="46"/>
      <c r="LN4" s="46"/>
      <c r="LO4" s="46"/>
      <c r="LP4" s="46"/>
      <c r="LQ4" s="46"/>
      <c r="LR4" s="46"/>
      <c r="LS4" s="46"/>
      <c r="LT4" s="46"/>
      <c r="LU4" s="46"/>
      <c r="LV4" s="46"/>
      <c r="LW4" s="46"/>
      <c r="LX4" s="46"/>
      <c r="LY4" s="46"/>
      <c r="LZ4" s="46"/>
      <c r="MA4" s="46"/>
      <c r="MB4" s="46"/>
      <c r="MC4" s="46"/>
      <c r="MD4" s="46"/>
      <c r="ME4" s="46"/>
      <c r="MF4" s="46"/>
      <c r="MG4" s="46"/>
      <c r="MH4" s="46"/>
      <c r="MI4" s="46"/>
      <c r="MJ4" s="46"/>
      <c r="MK4" s="46"/>
      <c r="ML4" s="46"/>
      <c r="MM4" s="46"/>
      <c r="MN4" s="46"/>
      <c r="MO4" s="46"/>
      <c r="MP4" s="46"/>
      <c r="MQ4" s="46"/>
      <c r="MR4" s="46"/>
      <c r="MS4" s="46"/>
      <c r="MT4" s="46"/>
      <c r="MU4" s="46"/>
      <c r="MV4" s="46"/>
      <c r="MW4" s="46"/>
      <c r="MX4" s="46"/>
      <c r="MY4" s="46"/>
      <c r="MZ4" s="46"/>
      <c r="NA4" s="46"/>
      <c r="NB4" s="46"/>
      <c r="NC4" s="46"/>
      <c r="ND4" s="46"/>
      <c r="NE4" s="46"/>
      <c r="NF4" s="46"/>
      <c r="NG4" s="46"/>
      <c r="NH4" s="46"/>
      <c r="NI4" s="46"/>
      <c r="NJ4" s="46"/>
      <c r="NK4" s="46"/>
      <c r="NL4" s="46"/>
      <c r="NM4" s="46"/>
      <c r="NN4" s="46"/>
      <c r="NO4" s="46"/>
      <c r="NP4" s="46"/>
      <c r="NQ4" s="46"/>
      <c r="NR4" s="46"/>
      <c r="NS4" s="46"/>
      <c r="NT4" s="46"/>
      <c r="NU4" s="46"/>
      <c r="NV4" s="46"/>
      <c r="NW4" s="46"/>
      <c r="NX4" s="46"/>
      <c r="NY4" s="46"/>
      <c r="NZ4" s="46"/>
      <c r="OA4" s="46"/>
      <c r="OB4" s="46"/>
      <c r="OC4" s="46"/>
      <c r="OD4" s="46"/>
      <c r="OE4" s="46"/>
      <c r="OF4" s="46"/>
      <c r="OG4" s="46"/>
      <c r="OH4" s="46"/>
      <c r="OI4" s="46"/>
      <c r="OJ4" s="46"/>
      <c r="OK4" s="46"/>
      <c r="OL4" s="46"/>
      <c r="OM4" s="46"/>
      <c r="ON4" s="46"/>
      <c r="OO4" s="46"/>
      <c r="OP4" s="46"/>
      <c r="OQ4" s="46"/>
      <c r="OR4" s="46"/>
      <c r="OS4" s="46"/>
      <c r="OT4" s="46"/>
      <c r="OU4" s="46"/>
      <c r="OV4" s="46"/>
      <c r="OW4" s="46"/>
      <c r="OX4" s="46"/>
      <c r="OY4" s="46"/>
      <c r="OZ4" s="46"/>
      <c r="PA4" s="46"/>
      <c r="PB4" s="46"/>
      <c r="PC4" s="46"/>
      <c r="PD4" s="46"/>
      <c r="PE4" s="46"/>
      <c r="PF4" s="46"/>
      <c r="PG4" s="46"/>
      <c r="PH4" s="46"/>
      <c r="PI4" s="46"/>
      <c r="PJ4" s="46"/>
      <c r="PK4" s="46"/>
      <c r="PL4" s="46"/>
      <c r="PM4" s="46"/>
      <c r="PN4" s="46"/>
      <c r="PO4" s="46"/>
      <c r="PP4" s="46"/>
      <c r="PQ4" s="46"/>
      <c r="PR4" s="46"/>
      <c r="PS4" s="46"/>
      <c r="PT4" s="46"/>
      <c r="PU4" s="46"/>
      <c r="PV4" s="46"/>
      <c r="PW4" s="46"/>
      <c r="PX4" s="46"/>
      <c r="PY4" s="46"/>
      <c r="PZ4" s="46"/>
      <c r="QA4" s="46"/>
      <c r="QB4" s="46"/>
      <c r="QC4" s="46"/>
      <c r="QD4" s="46"/>
      <c r="QE4" s="46"/>
      <c r="QF4" s="46"/>
      <c r="QG4" s="46"/>
      <c r="QH4" s="46"/>
      <c r="QI4" s="46"/>
      <c r="QJ4" s="46"/>
      <c r="QK4" s="46"/>
      <c r="QL4" s="46"/>
      <c r="QM4" s="46"/>
      <c r="QN4" s="46"/>
      <c r="QO4" s="46"/>
      <c r="QP4" s="46"/>
      <c r="QQ4" s="46"/>
      <c r="QR4" s="46"/>
      <c r="QS4" s="46"/>
      <c r="QT4" s="46"/>
      <c r="QU4" s="46"/>
      <c r="QV4" s="46"/>
      <c r="QW4" s="46"/>
      <c r="QX4" s="46"/>
      <c r="QY4" s="46"/>
      <c r="QZ4" s="46"/>
      <c r="RA4" s="46"/>
      <c r="RB4" s="46"/>
      <c r="RC4" s="46"/>
      <c r="RD4" s="46"/>
      <c r="RE4" s="46"/>
      <c r="RF4" s="46"/>
      <c r="RG4" s="46"/>
      <c r="RH4" s="46"/>
      <c r="RI4" s="46"/>
      <c r="RJ4" s="46"/>
      <c r="RK4" s="46"/>
      <c r="RL4" s="46"/>
      <c r="RM4" s="46"/>
      <c r="RN4" s="46"/>
      <c r="RO4" s="46"/>
      <c r="RP4" s="46"/>
      <c r="RQ4" s="46"/>
      <c r="RR4" s="46"/>
      <c r="RS4" s="46"/>
      <c r="RT4" s="46"/>
      <c r="RU4" s="46"/>
      <c r="RV4" s="46"/>
      <c r="RW4" s="46"/>
      <c r="RX4" s="46"/>
      <c r="RY4" s="46"/>
      <c r="RZ4" s="46"/>
      <c r="SA4" s="46"/>
      <c r="SB4" s="46"/>
      <c r="SC4" s="46"/>
      <c r="SD4" s="46"/>
      <c r="SE4" s="46"/>
      <c r="SF4" s="46"/>
      <c r="SG4" s="46"/>
      <c r="SH4" s="46"/>
      <c r="SI4" s="46"/>
      <c r="SJ4" s="46"/>
      <c r="SK4" s="46"/>
      <c r="SL4" s="46"/>
      <c r="SM4" s="46"/>
      <c r="SN4" s="46"/>
      <c r="SO4" s="46"/>
      <c r="SP4" s="46"/>
      <c r="SQ4" s="46"/>
      <c r="SR4" s="46"/>
      <c r="SS4" s="46"/>
      <c r="ST4" s="46"/>
      <c r="SU4" s="46"/>
      <c r="SV4" s="46"/>
      <c r="SW4" s="46"/>
      <c r="SX4" s="46"/>
      <c r="SY4" s="46"/>
      <c r="SZ4" s="46"/>
      <c r="TA4" s="46"/>
      <c r="TB4" s="46"/>
      <c r="TC4" s="46"/>
      <c r="TD4" s="46"/>
      <c r="TE4" s="46"/>
      <c r="TF4" s="46"/>
      <c r="TG4" s="46"/>
      <c r="TH4" s="46"/>
      <c r="TI4" s="46"/>
      <c r="TJ4" s="46"/>
      <c r="TK4" s="46"/>
      <c r="TL4" s="46"/>
      <c r="TM4" s="46"/>
      <c r="TN4" s="46"/>
      <c r="TO4" s="46"/>
      <c r="TP4" s="46"/>
      <c r="TQ4" s="46"/>
      <c r="TR4" s="46"/>
      <c r="TS4" s="46"/>
      <c r="TT4" s="46"/>
      <c r="TU4" s="46"/>
      <c r="TV4" s="46"/>
      <c r="TW4" s="46"/>
      <c r="TX4" s="46"/>
      <c r="TY4" s="46"/>
      <c r="TZ4" s="46"/>
      <c r="UA4" s="46"/>
      <c r="UB4" s="46"/>
      <c r="UC4" s="46"/>
      <c r="UD4" s="46"/>
      <c r="UE4" s="46"/>
      <c r="UF4" s="46"/>
      <c r="UG4" s="46"/>
      <c r="UH4" s="46"/>
      <c r="UI4" s="46"/>
      <c r="UJ4" s="46"/>
      <c r="UK4" s="46"/>
      <c r="UL4" s="46"/>
      <c r="UM4" s="46"/>
      <c r="UN4" s="46"/>
      <c r="UO4" s="46"/>
      <c r="UP4" s="46"/>
      <c r="UQ4" s="46"/>
      <c r="UR4" s="46"/>
      <c r="US4" s="46"/>
      <c r="UT4" s="46"/>
      <c r="UU4" s="46"/>
      <c r="UV4" s="46"/>
      <c r="UW4" s="46"/>
      <c r="UX4" s="46"/>
      <c r="UY4" s="46"/>
      <c r="UZ4" s="46"/>
      <c r="VA4" s="46"/>
      <c r="VB4" s="46"/>
      <c r="VC4" s="46"/>
      <c r="VD4" s="46"/>
      <c r="VE4" s="46"/>
      <c r="VF4" s="46"/>
      <c r="VG4" s="46"/>
      <c r="VH4" s="46"/>
      <c r="VI4" s="46"/>
      <c r="VJ4" s="46"/>
      <c r="VK4" s="46"/>
      <c r="VL4" s="46"/>
      <c r="VM4" s="46"/>
      <c r="VN4" s="46"/>
      <c r="VO4" s="46"/>
      <c r="VP4" s="46"/>
      <c r="VQ4" s="46"/>
      <c r="VR4" s="46"/>
      <c r="VS4" s="46"/>
      <c r="VT4" s="46"/>
      <c r="VU4" s="46"/>
      <c r="VV4" s="46"/>
      <c r="VW4" s="46"/>
      <c r="VX4" s="46"/>
      <c r="VY4" s="46"/>
      <c r="VZ4" s="46"/>
      <c r="WA4" s="46"/>
      <c r="WB4" s="46"/>
      <c r="WC4" s="46"/>
      <c r="WD4" s="46"/>
      <c r="WE4" s="46"/>
      <c r="WF4" s="46"/>
      <c r="WG4" s="46"/>
      <c r="WH4" s="46"/>
      <c r="WI4" s="46"/>
      <c r="WJ4" s="46"/>
      <c r="WK4" s="46"/>
      <c r="WL4" s="46"/>
      <c r="WM4" s="46"/>
      <c r="WN4" s="46"/>
      <c r="WO4" s="46"/>
      <c r="WP4" s="46"/>
      <c r="WQ4" s="46"/>
      <c r="WR4" s="46"/>
      <c r="WS4" s="46"/>
      <c r="WT4" s="46"/>
      <c r="WU4" s="46"/>
      <c r="WV4" s="46"/>
      <c r="WW4" s="46"/>
      <c r="WX4" s="46"/>
      <c r="WY4" s="46"/>
      <c r="WZ4" s="46"/>
      <c r="XA4" s="46"/>
      <c r="XB4" s="46"/>
      <c r="XC4" s="46"/>
      <c r="XD4" s="46"/>
      <c r="XE4" s="46"/>
      <c r="XF4" s="46"/>
      <c r="XG4" s="46"/>
      <c r="XH4" s="46"/>
      <c r="XI4" s="46"/>
      <c r="XJ4" s="46"/>
      <c r="XK4" s="46"/>
      <c r="XL4" s="46"/>
      <c r="XM4" s="46"/>
      <c r="XN4" s="46"/>
      <c r="XO4" s="46"/>
      <c r="XP4" s="46"/>
      <c r="XQ4" s="46"/>
      <c r="XR4" s="46"/>
      <c r="XS4" s="46"/>
      <c r="XT4" s="46"/>
      <c r="XU4" s="46"/>
      <c r="XV4" s="46"/>
      <c r="XW4" s="46"/>
      <c r="XX4" s="46"/>
      <c r="XY4" s="46"/>
      <c r="XZ4" s="46"/>
      <c r="YA4" s="46"/>
      <c r="YB4" s="46"/>
      <c r="YC4" s="46"/>
      <c r="YD4" s="46"/>
      <c r="YE4" s="46"/>
      <c r="YF4" s="46"/>
      <c r="YG4" s="46"/>
      <c r="YH4" s="46"/>
      <c r="YI4" s="46"/>
      <c r="YJ4" s="46"/>
      <c r="YK4" s="46"/>
      <c r="YL4" s="46"/>
      <c r="YM4" s="46"/>
      <c r="YN4" s="46"/>
      <c r="YO4" s="46"/>
      <c r="YP4" s="46"/>
      <c r="YQ4" s="46"/>
      <c r="YR4" s="46"/>
      <c r="YS4" s="46"/>
      <c r="YT4" s="46"/>
      <c r="YU4" s="46"/>
      <c r="YV4" s="46"/>
      <c r="YW4" s="46"/>
      <c r="YX4" s="46"/>
      <c r="YY4" s="46"/>
      <c r="YZ4" s="46"/>
      <c r="ZA4" s="46"/>
      <c r="ZB4" s="46"/>
      <c r="ZC4" s="46"/>
      <c r="ZD4" s="46"/>
      <c r="ZE4" s="46"/>
      <c r="ZF4" s="46"/>
      <c r="ZG4" s="46"/>
      <c r="ZH4" s="46"/>
      <c r="ZI4" s="46"/>
      <c r="ZJ4" s="46"/>
      <c r="ZK4" s="46"/>
      <c r="ZL4" s="46"/>
      <c r="ZM4" s="46"/>
      <c r="ZN4" s="46"/>
      <c r="ZO4" s="46"/>
      <c r="ZP4" s="46"/>
      <c r="ZQ4" s="46"/>
      <c r="ZR4" s="46"/>
      <c r="ZS4" s="46"/>
      <c r="ZT4" s="46"/>
      <c r="ZU4" s="46"/>
      <c r="ZV4" s="46"/>
      <c r="ZW4" s="46"/>
      <c r="ZX4" s="46"/>
      <c r="ZY4" s="46"/>
      <c r="ZZ4" s="46"/>
      <c r="AAA4" s="46"/>
      <c r="AAB4" s="46"/>
      <c r="AAC4" s="46"/>
      <c r="AAD4" s="46"/>
      <c r="AAE4" s="46"/>
      <c r="AAF4" s="46"/>
      <c r="AAG4" s="46"/>
      <c r="AAH4" s="46"/>
      <c r="AAI4" s="46"/>
      <c r="AAJ4" s="46"/>
      <c r="AAK4" s="46"/>
      <c r="AAL4" s="46"/>
      <c r="AAM4" s="46"/>
      <c r="AAN4" s="46"/>
      <c r="AAO4" s="46"/>
      <c r="AAP4" s="46"/>
      <c r="AAQ4" s="46"/>
      <c r="AAR4" s="46"/>
      <c r="AAS4" s="46"/>
      <c r="AAT4" s="46"/>
      <c r="AAU4" s="46"/>
      <c r="AAV4" s="46"/>
      <c r="AAW4" s="46"/>
      <c r="AAX4" s="46"/>
      <c r="AAY4" s="46"/>
      <c r="AAZ4" s="46"/>
      <c r="ABA4" s="46"/>
      <c r="ABB4" s="46"/>
      <c r="ABC4" s="46"/>
      <c r="ABD4" s="46"/>
      <c r="ABE4" s="46"/>
      <c r="ABF4" s="46"/>
      <c r="ABG4" s="46"/>
      <c r="ABH4" s="46"/>
      <c r="ABI4" s="46"/>
      <c r="ABJ4" s="46"/>
      <c r="ABK4" s="46"/>
      <c r="ABL4" s="46"/>
      <c r="ABM4" s="46"/>
      <c r="ABN4" s="46"/>
      <c r="ABO4" s="46"/>
      <c r="ABP4" s="46"/>
      <c r="ABQ4" s="46"/>
      <c r="ABR4" s="46"/>
      <c r="ABS4" s="46"/>
      <c r="ABT4" s="46"/>
      <c r="ABU4" s="46"/>
      <c r="ABV4" s="46"/>
      <c r="ABW4" s="46"/>
      <c r="ABX4" s="46"/>
      <c r="ABY4" s="46"/>
      <c r="ABZ4" s="46"/>
      <c r="ACA4" s="46"/>
      <c r="ACB4" s="46"/>
      <c r="ACC4" s="46"/>
      <c r="ACD4" s="46"/>
      <c r="ACE4" s="46"/>
      <c r="ACF4" s="46"/>
      <c r="ACG4" s="46"/>
      <c r="ACH4" s="46"/>
      <c r="ACI4" s="46"/>
      <c r="ACJ4" s="46"/>
      <c r="ACK4" s="46"/>
      <c r="ACL4" s="46"/>
      <c r="ACM4" s="46"/>
      <c r="ACN4" s="46"/>
      <c r="ACO4" s="46"/>
      <c r="ACP4" s="46"/>
      <c r="ACQ4" s="46"/>
      <c r="ACR4" s="46"/>
      <c r="ACS4" s="46"/>
      <c r="ACT4" s="46"/>
      <c r="ACU4" s="46"/>
      <c r="ACV4" s="46"/>
      <c r="ACW4" s="46"/>
      <c r="ACX4" s="46"/>
      <c r="ACY4" s="46"/>
      <c r="ACZ4" s="46"/>
      <c r="ADA4" s="46"/>
      <c r="ADB4" s="46"/>
      <c r="ADC4" s="46"/>
      <c r="ADD4" s="46"/>
      <c r="ADE4" s="46"/>
      <c r="ADF4" s="46"/>
      <c r="ADG4" s="46"/>
      <c r="ADH4" s="46"/>
      <c r="ADI4" s="46"/>
      <c r="ADJ4" s="46"/>
      <c r="ADK4" s="46"/>
      <c r="ADL4" s="46"/>
      <c r="ADM4" s="46"/>
      <c r="ADN4" s="46"/>
      <c r="ADO4" s="46"/>
      <c r="ADP4" s="46"/>
      <c r="ADQ4" s="46"/>
      <c r="ADR4" s="46"/>
      <c r="ADS4" s="46"/>
      <c r="ADT4" s="46"/>
      <c r="ADU4" s="46"/>
      <c r="ADV4" s="46"/>
      <c r="ADW4" s="46"/>
      <c r="ADX4" s="46"/>
      <c r="ADY4" s="46"/>
      <c r="ADZ4" s="46"/>
      <c r="AEA4" s="46"/>
      <c r="AEB4" s="46"/>
      <c r="AEC4" s="46"/>
      <c r="AED4" s="46"/>
      <c r="AEE4" s="46"/>
      <c r="AEF4" s="46"/>
      <c r="AEG4" s="46"/>
      <c r="AEH4" s="46"/>
      <c r="AEI4" s="46"/>
      <c r="AEJ4" s="46"/>
      <c r="AEK4" s="46"/>
      <c r="AEL4" s="46"/>
      <c r="AEM4" s="46"/>
      <c r="AEN4" s="46"/>
      <c r="AEO4" s="46"/>
      <c r="AEP4" s="46"/>
      <c r="AEQ4" s="46"/>
      <c r="AER4" s="46"/>
      <c r="AES4" s="46"/>
      <c r="AET4" s="46"/>
      <c r="AEU4" s="46"/>
      <c r="AEV4" s="46"/>
      <c r="AEW4" s="46"/>
      <c r="AEX4" s="46"/>
      <c r="AEY4" s="46"/>
      <c r="AEZ4" s="46"/>
      <c r="AFA4" s="46"/>
      <c r="AFB4" s="46"/>
      <c r="AFC4" s="46"/>
      <c r="AFD4" s="46"/>
      <c r="AFE4" s="46"/>
      <c r="AFF4" s="46"/>
      <c r="AFG4" s="46"/>
      <c r="AFH4" s="46"/>
      <c r="AFI4" s="46"/>
      <c r="AFJ4" s="46"/>
      <c r="AFK4" s="46"/>
      <c r="AFL4" s="46"/>
      <c r="AFM4" s="46"/>
      <c r="AFN4" s="46"/>
      <c r="AFO4" s="46"/>
      <c r="AFP4" s="46"/>
      <c r="AFQ4" s="46"/>
      <c r="AFR4" s="46"/>
      <c r="AFS4" s="46"/>
      <c r="AFT4" s="46"/>
      <c r="AFU4" s="46"/>
      <c r="AFV4" s="46"/>
      <c r="AFW4" s="46"/>
      <c r="AFX4" s="46"/>
      <c r="AFY4" s="46"/>
      <c r="AFZ4" s="46"/>
      <c r="AGA4" s="46"/>
      <c r="AGB4" s="46"/>
      <c r="AGC4" s="46"/>
      <c r="AGD4" s="46"/>
      <c r="AGE4" s="46"/>
      <c r="AGF4" s="46"/>
      <c r="AGG4" s="46"/>
      <c r="AGH4" s="46"/>
      <c r="AGI4" s="46"/>
      <c r="AGJ4" s="46"/>
      <c r="AGK4" s="46"/>
      <c r="AGL4" s="46"/>
      <c r="AGM4" s="46"/>
      <c r="AGN4" s="46"/>
      <c r="AGO4" s="46"/>
      <c r="AGP4" s="46"/>
      <c r="AGQ4" s="46"/>
      <c r="AGR4" s="46"/>
      <c r="AGS4" s="46"/>
      <c r="AGT4" s="46"/>
      <c r="AGU4" s="46"/>
      <c r="AGV4" s="46"/>
      <c r="AGW4" s="46"/>
      <c r="AGX4" s="46"/>
      <c r="AGY4" s="46"/>
      <c r="AGZ4" s="46"/>
      <c r="AHA4" s="46"/>
      <c r="AHB4" s="46"/>
      <c r="AHC4" s="46"/>
      <c r="AHD4" s="46"/>
      <c r="AHE4" s="46"/>
      <c r="AHF4" s="46"/>
      <c r="AHG4" s="46"/>
      <c r="AHH4" s="46"/>
      <c r="AHI4" s="46"/>
      <c r="AHJ4" s="46"/>
      <c r="AHK4" s="46"/>
      <c r="AHL4" s="46"/>
      <c r="AHM4" s="46"/>
      <c r="AHN4" s="46"/>
      <c r="AHO4" s="46"/>
      <c r="AHP4" s="46"/>
      <c r="AHQ4" s="46"/>
      <c r="AHR4" s="46"/>
      <c r="AHS4" s="46"/>
      <c r="AHT4" s="46"/>
      <c r="AHU4" s="46"/>
      <c r="AHV4" s="46"/>
      <c r="AHW4" s="46"/>
      <c r="AHX4" s="46"/>
      <c r="AHY4" s="46"/>
      <c r="AHZ4" s="46"/>
      <c r="AIA4" s="46"/>
      <c r="AIB4" s="46"/>
      <c r="AIC4" s="46"/>
      <c r="AID4" s="46"/>
      <c r="AIE4" s="46"/>
      <c r="AIF4" s="46"/>
      <c r="AIG4" s="46"/>
      <c r="AIH4" s="46"/>
      <c r="AII4" s="46"/>
      <c r="AIJ4" s="46"/>
      <c r="AIK4" s="46"/>
      <c r="AIL4" s="46"/>
      <c r="AIM4" s="46"/>
      <c r="AIN4" s="46"/>
      <c r="AIO4" s="46"/>
      <c r="AIP4" s="46"/>
      <c r="AIQ4" s="46"/>
      <c r="AIR4" s="46"/>
      <c r="AIS4" s="46"/>
      <c r="AIT4" s="46"/>
      <c r="AIU4" s="46"/>
      <c r="AIV4" s="46"/>
      <c r="AIW4" s="46"/>
      <c r="AIX4" s="46"/>
      <c r="AIY4" s="46"/>
      <c r="AIZ4" s="46"/>
      <c r="AJA4" s="46"/>
      <c r="AJB4" s="46"/>
      <c r="AJC4" s="46"/>
      <c r="AJD4" s="46"/>
      <c r="AJE4" s="46"/>
      <c r="AJF4" s="46"/>
      <c r="AJG4" s="46"/>
      <c r="AJH4" s="46"/>
      <c r="AJI4" s="46"/>
      <c r="AJJ4" s="46"/>
      <c r="AJK4" s="46"/>
      <c r="AJL4" s="46"/>
      <c r="AJM4" s="46"/>
      <c r="AJN4" s="46"/>
      <c r="AJO4" s="46"/>
      <c r="AJP4" s="46"/>
      <c r="AJQ4" s="46"/>
      <c r="AJR4" s="46"/>
      <c r="AJS4" s="46"/>
      <c r="AJT4" s="46"/>
      <c r="AJU4" s="46"/>
      <c r="AJV4" s="46"/>
      <c r="AJW4" s="46"/>
      <c r="AJX4" s="46"/>
      <c r="AJY4" s="46"/>
      <c r="AJZ4" s="46"/>
      <c r="AKA4" s="46"/>
      <c r="AKB4" s="46"/>
      <c r="AKC4" s="46"/>
      <c r="AKD4" s="46"/>
      <c r="AKE4" s="46"/>
      <c r="AKF4" s="46"/>
      <c r="AKG4" s="46"/>
      <c r="AKH4" s="46"/>
      <c r="AKI4" s="46"/>
      <c r="AKJ4" s="46"/>
      <c r="AKK4" s="46"/>
      <c r="AKL4" s="46"/>
      <c r="AKM4" s="46"/>
      <c r="AKN4" s="46"/>
      <c r="AKO4" s="46"/>
      <c r="AKP4" s="46"/>
      <c r="AKQ4" s="46"/>
      <c r="AKR4" s="46"/>
      <c r="AKS4" s="46"/>
      <c r="AKT4" s="46"/>
      <c r="AKU4" s="46"/>
      <c r="AKV4" s="46"/>
      <c r="AKW4" s="46"/>
      <c r="AKX4" s="46"/>
      <c r="AKY4" s="46"/>
      <c r="AKZ4" s="46"/>
      <c r="ALA4" s="46"/>
      <c r="ALB4" s="46"/>
      <c r="ALC4" s="46"/>
      <c r="ALD4" s="46"/>
      <c r="ALE4" s="46"/>
      <c r="ALF4" s="46"/>
      <c r="ALG4" s="46"/>
      <c r="ALH4" s="46"/>
      <c r="ALI4" s="46"/>
      <c r="ALJ4" s="46"/>
      <c r="ALK4" s="46"/>
      <c r="ALL4" s="46"/>
      <c r="ALM4" s="46"/>
      <c r="ALN4" s="46"/>
      <c r="ALO4" s="46"/>
      <c r="ALP4" s="46"/>
      <c r="ALQ4" s="46"/>
      <c r="ALR4" s="46"/>
      <c r="ALS4" s="46"/>
      <c r="ALT4" s="46"/>
      <c r="ALU4" s="46"/>
      <c r="ALV4" s="46"/>
      <c r="ALW4" s="46"/>
      <c r="ALX4" s="46"/>
      <c r="ALY4" s="46"/>
      <c r="ALZ4" s="46"/>
      <c r="AMA4" s="46"/>
      <c r="AMB4" s="46"/>
      <c r="AMC4" s="46"/>
      <c r="AMD4" s="46"/>
      <c r="AME4" s="46"/>
      <c r="AMF4" s="46"/>
      <c r="AMG4" s="46"/>
      <c r="AMH4" s="46"/>
      <c r="AMI4" s="46"/>
      <c r="AMJ4" s="46"/>
      <c r="AMK4" s="46"/>
      <c r="AML4" s="46"/>
      <c r="AMM4" s="46"/>
      <c r="AMN4" s="46"/>
      <c r="AMO4" s="46"/>
      <c r="AMP4" s="46"/>
      <c r="AMQ4" s="46"/>
      <c r="AMR4" s="46"/>
      <c r="AMS4" s="46"/>
      <c r="AMT4" s="46"/>
      <c r="AMU4" s="46"/>
      <c r="AMV4" s="46"/>
      <c r="AMW4" s="46"/>
      <c r="AMX4" s="46"/>
      <c r="AMY4" s="46"/>
      <c r="AMZ4" s="46"/>
      <c r="ANA4" s="46"/>
      <c r="ANB4" s="46"/>
      <c r="ANC4" s="46"/>
      <c r="AND4" s="46"/>
      <c r="ANE4" s="46"/>
      <c r="ANF4" s="46"/>
      <c r="ANG4" s="46"/>
      <c r="ANH4" s="46"/>
      <c r="ANI4" s="46"/>
      <c r="ANJ4" s="46"/>
      <c r="ANK4" s="46"/>
      <c r="ANL4" s="46"/>
      <c r="ANM4" s="46"/>
      <c r="ANN4" s="46"/>
      <c r="ANO4" s="46"/>
      <c r="ANP4" s="46"/>
      <c r="ANQ4" s="46"/>
      <c r="ANR4" s="46"/>
      <c r="ANS4" s="46"/>
      <c r="ANT4" s="46"/>
      <c r="ANU4" s="46"/>
      <c r="ANV4" s="46"/>
      <c r="ANW4" s="46"/>
      <c r="ANX4" s="46"/>
      <c r="ANY4" s="46"/>
      <c r="ANZ4" s="46"/>
      <c r="AOA4" s="46"/>
      <c r="AOB4" s="46"/>
      <c r="AOC4" s="46"/>
      <c r="AOD4" s="46"/>
      <c r="AOE4" s="46"/>
      <c r="AOF4" s="46"/>
      <c r="AOG4" s="46"/>
      <c r="AOH4" s="46"/>
      <c r="AOI4" s="46"/>
      <c r="AOJ4" s="46"/>
      <c r="AOK4" s="46"/>
      <c r="AOL4" s="46"/>
      <c r="AOM4" s="46"/>
      <c r="AON4" s="46"/>
      <c r="AOO4" s="46"/>
      <c r="AOP4" s="46"/>
      <c r="AOQ4" s="46"/>
      <c r="AOR4" s="46"/>
      <c r="AOS4" s="46"/>
      <c r="AOT4" s="46"/>
      <c r="AOU4" s="46"/>
      <c r="AOV4" s="46"/>
      <c r="AOW4" s="46"/>
      <c r="AOX4" s="46"/>
      <c r="AOY4" s="46"/>
      <c r="AOZ4" s="46"/>
      <c r="APA4" s="46"/>
      <c r="APB4" s="46"/>
      <c r="APC4" s="46"/>
      <c r="APD4" s="46"/>
      <c r="APE4" s="46"/>
      <c r="APF4" s="46"/>
      <c r="APG4" s="46"/>
      <c r="APH4" s="46"/>
      <c r="API4" s="46"/>
      <c r="APJ4" s="46"/>
      <c r="APK4" s="46"/>
      <c r="APL4" s="46"/>
      <c r="APM4" s="46"/>
      <c r="APN4" s="46"/>
      <c r="APO4" s="46"/>
      <c r="APP4" s="46"/>
      <c r="APQ4" s="46"/>
      <c r="APR4" s="46"/>
      <c r="APS4" s="46"/>
      <c r="APT4" s="46"/>
      <c r="APU4" s="46"/>
      <c r="APV4" s="46"/>
      <c r="APW4" s="46"/>
      <c r="APX4" s="46"/>
      <c r="APY4" s="46"/>
      <c r="APZ4" s="46"/>
      <c r="AQA4" s="46"/>
      <c r="AQB4" s="46"/>
      <c r="AQC4" s="46"/>
      <c r="AQD4" s="46"/>
      <c r="AQE4" s="46"/>
      <c r="AQF4" s="46"/>
      <c r="AQG4" s="46"/>
      <c r="AQH4" s="46"/>
      <c r="AQI4" s="46"/>
      <c r="AQJ4" s="46"/>
      <c r="AQK4" s="46"/>
      <c r="AQL4" s="46"/>
      <c r="AQM4" s="46"/>
      <c r="AQN4" s="46"/>
      <c r="AQO4" s="46"/>
      <c r="AQP4" s="46"/>
      <c r="AQQ4" s="46"/>
      <c r="AQR4" s="46"/>
      <c r="AQS4" s="46"/>
      <c r="AQT4" s="46"/>
      <c r="AQU4" s="46"/>
      <c r="AQV4" s="46"/>
      <c r="AQW4" s="46"/>
      <c r="AQX4" s="46"/>
      <c r="AQY4" s="46"/>
      <c r="AQZ4" s="46"/>
      <c r="ARA4" s="46"/>
      <c r="ARB4" s="46"/>
      <c r="ARC4" s="46"/>
      <c r="ARD4" s="46"/>
      <c r="ARE4" s="46"/>
      <c r="ARF4" s="46"/>
      <c r="ARG4" s="46"/>
      <c r="ARH4" s="46"/>
      <c r="ARI4" s="46"/>
      <c r="ARJ4" s="46"/>
      <c r="ARK4" s="46"/>
      <c r="ARL4" s="46"/>
      <c r="ARM4" s="46"/>
      <c r="ARN4" s="46"/>
      <c r="ARO4" s="46"/>
      <c r="ARP4" s="46"/>
      <c r="ARQ4" s="46"/>
      <c r="ARR4" s="46"/>
      <c r="ARS4" s="46"/>
      <c r="ART4" s="46"/>
      <c r="ARU4" s="46"/>
      <c r="ARV4" s="46"/>
      <c r="ARW4" s="46"/>
      <c r="ARX4" s="46"/>
      <c r="ARY4" s="46"/>
      <c r="ARZ4" s="46"/>
      <c r="ASA4" s="46"/>
      <c r="ASB4" s="46"/>
      <c r="ASC4" s="46"/>
      <c r="ASD4" s="46"/>
      <c r="ASE4" s="46"/>
      <c r="ASF4" s="46"/>
      <c r="ASG4" s="46"/>
      <c r="ASH4" s="46"/>
      <c r="ASI4" s="46"/>
      <c r="ASJ4" s="46"/>
      <c r="ASK4" s="46"/>
      <c r="ASL4" s="46"/>
      <c r="ASM4" s="46"/>
      <c r="ASN4" s="46"/>
      <c r="ASO4" s="46"/>
      <c r="ASP4" s="46"/>
      <c r="ASQ4" s="46"/>
      <c r="ASR4" s="46"/>
      <c r="ASS4" s="46"/>
      <c r="AST4" s="46"/>
      <c r="ASU4" s="46"/>
      <c r="ASV4" s="46"/>
      <c r="ASW4" s="46"/>
      <c r="ASX4" s="46"/>
      <c r="ASY4" s="46"/>
      <c r="ASZ4" s="46"/>
      <c r="ATA4" s="46"/>
      <c r="ATB4" s="46"/>
      <c r="ATC4" s="46"/>
      <c r="ATD4" s="46"/>
      <c r="ATE4" s="46"/>
      <c r="ATF4" s="46"/>
      <c r="ATG4" s="46"/>
      <c r="ATH4" s="46"/>
      <c r="ATI4" s="46"/>
      <c r="ATJ4" s="46"/>
      <c r="ATK4" s="46"/>
      <c r="ATL4" s="46"/>
      <c r="ATM4" s="46"/>
      <c r="ATN4" s="46"/>
      <c r="ATO4" s="46"/>
      <c r="ATP4" s="46"/>
      <c r="ATQ4" s="46"/>
      <c r="ATR4" s="46"/>
      <c r="ATS4" s="46"/>
      <c r="ATT4" s="46"/>
      <c r="ATU4" s="46"/>
      <c r="ATV4" s="46"/>
      <c r="ATW4" s="46"/>
      <c r="ATX4" s="46"/>
      <c r="ATY4" s="46"/>
      <c r="ATZ4" s="46"/>
      <c r="AUA4" s="46"/>
      <c r="AUB4" s="46"/>
      <c r="AUC4" s="46"/>
      <c r="AUD4" s="46"/>
      <c r="AUE4" s="46"/>
      <c r="AUF4" s="46"/>
      <c r="AUG4" s="46"/>
      <c r="AUH4" s="46"/>
      <c r="AUI4" s="46"/>
      <c r="AUJ4" s="46"/>
      <c r="AUK4" s="46"/>
      <c r="AUL4" s="46"/>
      <c r="AUM4" s="46"/>
      <c r="AUN4" s="46"/>
      <c r="AUO4" s="46"/>
      <c r="AUP4" s="46"/>
      <c r="AUQ4" s="46"/>
      <c r="AUR4" s="46"/>
      <c r="AUS4" s="46"/>
      <c r="AUT4" s="46"/>
      <c r="AUU4" s="46"/>
      <c r="AUV4" s="46"/>
      <c r="AUW4" s="46"/>
      <c r="AUX4" s="46"/>
      <c r="AUY4" s="46"/>
      <c r="AUZ4" s="46"/>
      <c r="AVA4" s="46"/>
      <c r="AVB4" s="46"/>
      <c r="AVC4" s="46"/>
      <c r="AVD4" s="46"/>
      <c r="AVE4" s="46"/>
      <c r="AVF4" s="46"/>
      <c r="AVG4" s="46"/>
      <c r="AVH4" s="46"/>
      <c r="AVI4" s="46"/>
      <c r="AVJ4" s="46"/>
      <c r="AVK4" s="46"/>
      <c r="AVL4" s="46"/>
      <c r="AVM4" s="46"/>
      <c r="AVN4" s="46"/>
      <c r="AVO4" s="46"/>
      <c r="AVP4" s="46"/>
      <c r="AVQ4" s="46"/>
      <c r="AVR4" s="46"/>
      <c r="AVS4" s="46"/>
      <c r="AVT4" s="46"/>
      <c r="AVU4" s="46"/>
      <c r="AVV4" s="46"/>
      <c r="AVW4" s="46"/>
      <c r="AVX4" s="46"/>
      <c r="AVY4" s="46"/>
      <c r="AVZ4" s="46"/>
      <c r="AWA4" s="46"/>
      <c r="AWB4" s="46"/>
      <c r="AWC4" s="46"/>
      <c r="AWD4" s="46"/>
      <c r="AWE4" s="46"/>
      <c r="AWF4" s="46"/>
      <c r="AWG4" s="46"/>
      <c r="AWH4" s="46"/>
      <c r="AWI4" s="46"/>
      <c r="AWJ4" s="46"/>
      <c r="AWK4" s="46"/>
      <c r="AWL4" s="46"/>
      <c r="AWM4" s="46"/>
      <c r="AWN4" s="46"/>
      <c r="AWO4" s="46"/>
      <c r="AWP4" s="46"/>
      <c r="AWQ4" s="46"/>
      <c r="AWR4" s="46"/>
      <c r="AWS4" s="46"/>
      <c r="AWT4" s="46"/>
      <c r="AWU4" s="46"/>
      <c r="AWV4" s="46"/>
      <c r="AWW4" s="46"/>
      <c r="AWX4" s="46"/>
      <c r="AWY4" s="46"/>
      <c r="AWZ4" s="46"/>
      <c r="AXA4" s="46"/>
      <c r="AXB4" s="46"/>
      <c r="AXC4" s="46"/>
      <c r="AXD4" s="46"/>
      <c r="AXE4" s="46"/>
      <c r="AXF4" s="46"/>
      <c r="AXG4" s="46"/>
      <c r="AXH4" s="46"/>
      <c r="AXI4" s="46"/>
      <c r="AXJ4" s="46"/>
      <c r="AXK4" s="46"/>
      <c r="AXL4" s="46"/>
      <c r="AXM4" s="46"/>
      <c r="AXN4" s="46"/>
      <c r="AXO4" s="46"/>
      <c r="AXP4" s="46"/>
      <c r="AXQ4" s="46"/>
      <c r="AXR4" s="46"/>
      <c r="AXS4" s="46"/>
      <c r="AXT4" s="46"/>
      <c r="AXU4" s="46"/>
      <c r="AXV4" s="46"/>
      <c r="AXW4" s="46"/>
      <c r="AXX4" s="46"/>
      <c r="AXY4" s="46"/>
      <c r="AXZ4" s="46"/>
      <c r="AYA4" s="46"/>
      <c r="AYB4" s="46"/>
      <c r="AYC4" s="46"/>
      <c r="AYD4" s="46"/>
      <c r="AYE4" s="46"/>
      <c r="AYF4" s="46"/>
      <c r="AYG4" s="46"/>
      <c r="AYH4" s="46"/>
      <c r="AYI4" s="46"/>
      <c r="AYJ4" s="46"/>
      <c r="AYK4" s="46"/>
      <c r="AYL4" s="46"/>
      <c r="AYM4" s="46"/>
      <c r="AYN4" s="46"/>
      <c r="AYO4" s="46"/>
      <c r="AYP4" s="46"/>
      <c r="AYQ4" s="46"/>
      <c r="AYR4" s="46"/>
      <c r="AYS4" s="46"/>
      <c r="AYT4" s="46"/>
      <c r="AYU4" s="46"/>
      <c r="AYV4" s="46"/>
      <c r="AYW4" s="46"/>
      <c r="AYX4" s="46"/>
      <c r="AYY4" s="46"/>
      <c r="AYZ4" s="46"/>
      <c r="AZA4" s="46"/>
      <c r="AZB4" s="46"/>
      <c r="AZC4" s="46"/>
      <c r="AZD4" s="46"/>
      <c r="AZE4" s="46"/>
      <c r="AZF4" s="46"/>
      <c r="AZG4" s="46"/>
      <c r="AZH4" s="46"/>
      <c r="AZI4" s="46"/>
      <c r="AZJ4" s="46"/>
      <c r="AZK4" s="46"/>
      <c r="AZL4" s="46"/>
      <c r="AZM4" s="46"/>
      <c r="AZN4" s="46"/>
      <c r="AZO4" s="46"/>
      <c r="AZP4" s="46"/>
      <c r="AZQ4" s="46"/>
      <c r="AZR4" s="46"/>
      <c r="AZS4" s="46"/>
      <c r="AZT4" s="46"/>
      <c r="AZU4" s="46"/>
      <c r="AZV4" s="46"/>
      <c r="AZW4" s="46"/>
      <c r="AZX4" s="46"/>
      <c r="AZY4" s="46"/>
      <c r="AZZ4" s="46"/>
      <c r="BAA4" s="46"/>
      <c r="BAB4" s="46"/>
      <c r="BAC4" s="46"/>
      <c r="BAD4" s="46"/>
      <c r="BAE4" s="46"/>
      <c r="BAF4" s="46"/>
      <c r="BAG4" s="46"/>
      <c r="BAH4" s="46"/>
      <c r="BAI4" s="46"/>
      <c r="BAJ4" s="46"/>
      <c r="BAK4" s="46"/>
      <c r="BAL4" s="46"/>
      <c r="BAM4" s="46"/>
      <c r="BAN4" s="46"/>
      <c r="BAO4" s="46"/>
      <c r="BAP4" s="46"/>
      <c r="BAQ4" s="46"/>
      <c r="BAR4" s="46"/>
      <c r="BAS4" s="46"/>
      <c r="BAT4" s="46"/>
      <c r="BAU4" s="46"/>
      <c r="BAV4" s="46"/>
      <c r="BAW4" s="46"/>
      <c r="BAX4" s="46"/>
      <c r="BAY4" s="46"/>
      <c r="BAZ4" s="46"/>
      <c r="BBA4" s="46"/>
      <c r="BBB4" s="46"/>
      <c r="BBC4" s="46"/>
      <c r="BBD4" s="46"/>
      <c r="BBE4" s="46"/>
      <c r="BBF4" s="46"/>
      <c r="BBG4" s="46"/>
      <c r="BBH4" s="46"/>
      <c r="BBI4" s="46"/>
      <c r="BBJ4" s="46"/>
      <c r="BBK4" s="46"/>
      <c r="BBL4" s="46"/>
      <c r="BBM4" s="46"/>
      <c r="BBN4" s="46"/>
      <c r="BBO4" s="46"/>
      <c r="BBP4" s="46"/>
      <c r="BBQ4" s="46"/>
      <c r="BBR4" s="46"/>
      <c r="BBS4" s="46"/>
      <c r="BBT4" s="46"/>
      <c r="BBU4" s="46"/>
      <c r="BBV4" s="46"/>
      <c r="BBW4" s="46"/>
      <c r="BBX4" s="46"/>
      <c r="BBY4" s="46"/>
      <c r="BBZ4" s="46"/>
      <c r="BCA4" s="46"/>
      <c r="BCB4" s="46"/>
      <c r="BCC4" s="46"/>
      <c r="BCD4" s="46"/>
      <c r="BCE4" s="46"/>
      <c r="BCF4" s="46"/>
      <c r="BCG4" s="46"/>
      <c r="BCH4" s="46"/>
      <c r="BCI4" s="46"/>
      <c r="BCJ4" s="46"/>
      <c r="BCK4" s="46"/>
      <c r="BCL4" s="46"/>
      <c r="BCM4" s="46"/>
      <c r="BCN4" s="46"/>
      <c r="BCO4" s="46"/>
      <c r="BCP4" s="46"/>
      <c r="BCQ4" s="46"/>
      <c r="BCR4" s="46"/>
      <c r="BCS4" s="46"/>
      <c r="BCT4" s="46"/>
      <c r="BCU4" s="46"/>
      <c r="BCV4" s="46"/>
      <c r="BCW4" s="46"/>
      <c r="BCX4" s="46"/>
      <c r="BCY4" s="46"/>
      <c r="BCZ4" s="46"/>
      <c r="BDA4" s="46"/>
      <c r="BDB4" s="46"/>
      <c r="BDC4" s="46"/>
      <c r="BDD4" s="46"/>
      <c r="BDE4" s="46"/>
      <c r="BDF4" s="46"/>
      <c r="BDG4" s="46"/>
      <c r="BDH4" s="46"/>
      <c r="BDI4" s="46"/>
      <c r="BDJ4" s="46"/>
      <c r="BDK4" s="46"/>
      <c r="BDL4" s="46"/>
      <c r="BDM4" s="46"/>
      <c r="BDN4" s="46"/>
      <c r="BDO4" s="46"/>
      <c r="BDP4" s="46"/>
      <c r="BDQ4" s="46"/>
      <c r="BDR4" s="46"/>
      <c r="BDS4" s="46"/>
      <c r="BDT4" s="46"/>
      <c r="BDU4" s="46"/>
      <c r="BDV4" s="46"/>
      <c r="BDW4" s="46"/>
      <c r="BDX4" s="46"/>
      <c r="BDY4" s="46"/>
      <c r="BDZ4" s="46"/>
      <c r="BEA4" s="46"/>
      <c r="BEB4" s="46"/>
      <c r="BEC4" s="46"/>
      <c r="BED4" s="46"/>
      <c r="BEE4" s="46"/>
      <c r="BEF4" s="46"/>
      <c r="BEG4" s="46"/>
      <c r="BEH4" s="46"/>
      <c r="BEI4" s="46"/>
      <c r="BEJ4" s="46"/>
      <c r="BEK4" s="46"/>
      <c r="BEL4" s="46"/>
      <c r="BEM4" s="46"/>
      <c r="BEN4" s="46"/>
      <c r="BEO4" s="46"/>
      <c r="BEP4" s="46"/>
      <c r="BEQ4" s="46"/>
      <c r="BER4" s="46"/>
      <c r="BES4" s="46"/>
      <c r="BET4" s="46"/>
      <c r="BEU4" s="46"/>
      <c r="BEV4" s="46"/>
      <c r="BEW4" s="46"/>
      <c r="BEX4" s="46"/>
      <c r="BEY4" s="46"/>
      <c r="BEZ4" s="46"/>
      <c r="BFA4" s="46"/>
      <c r="BFB4" s="46"/>
      <c r="BFC4" s="46"/>
      <c r="BFD4" s="46"/>
      <c r="BFE4" s="46"/>
      <c r="BFF4" s="46"/>
      <c r="BFG4" s="46"/>
      <c r="BFH4" s="46"/>
      <c r="BFI4" s="46"/>
      <c r="BFJ4" s="46"/>
      <c r="BFK4" s="46"/>
      <c r="BFL4" s="46"/>
      <c r="BFM4" s="46"/>
      <c r="BFN4" s="46"/>
      <c r="BFO4" s="46"/>
      <c r="BFP4" s="46"/>
      <c r="BFQ4" s="46"/>
      <c r="BFR4" s="46"/>
      <c r="BFS4" s="46"/>
      <c r="BFT4" s="46"/>
      <c r="BFU4" s="46"/>
      <c r="BFV4" s="46"/>
      <c r="BFW4" s="46"/>
      <c r="BFX4" s="46"/>
      <c r="BFY4" s="46"/>
      <c r="BFZ4" s="46"/>
      <c r="BGA4" s="46"/>
      <c r="BGB4" s="46"/>
      <c r="BGC4" s="46"/>
      <c r="BGD4" s="46"/>
      <c r="BGE4" s="46"/>
      <c r="BGF4" s="46"/>
      <c r="BGG4" s="46"/>
      <c r="BGH4" s="46"/>
      <c r="BGI4" s="46"/>
      <c r="BGJ4" s="46"/>
      <c r="BGK4" s="46"/>
      <c r="BGL4" s="46"/>
      <c r="BGM4" s="46"/>
      <c r="BGN4" s="46"/>
      <c r="BGO4" s="46"/>
      <c r="BGP4" s="46"/>
      <c r="BGQ4" s="46"/>
      <c r="BGR4" s="46"/>
      <c r="BGS4" s="46"/>
      <c r="BGT4" s="46"/>
      <c r="BGU4" s="46"/>
      <c r="BGV4" s="46"/>
      <c r="BGW4" s="46"/>
      <c r="BGX4" s="46"/>
      <c r="BGY4" s="46"/>
      <c r="BGZ4" s="46"/>
      <c r="BHA4" s="46"/>
      <c r="BHB4" s="46"/>
      <c r="BHC4" s="46"/>
      <c r="BHD4" s="46"/>
      <c r="BHE4" s="46"/>
      <c r="BHF4" s="46"/>
      <c r="BHG4" s="46"/>
      <c r="BHH4" s="46"/>
      <c r="BHI4" s="46"/>
      <c r="BHJ4" s="46"/>
      <c r="BHK4" s="46"/>
      <c r="BHL4" s="46"/>
      <c r="BHM4" s="46"/>
      <c r="BHN4" s="46"/>
      <c r="BHO4" s="46"/>
      <c r="BHP4" s="46"/>
      <c r="BHQ4" s="46"/>
      <c r="BHR4" s="46"/>
      <c r="BHS4" s="46"/>
      <c r="BHT4" s="46"/>
      <c r="BHU4" s="46"/>
      <c r="BHV4" s="46"/>
      <c r="BHW4" s="46"/>
      <c r="BHX4" s="46"/>
      <c r="BHY4" s="46"/>
      <c r="BHZ4" s="46"/>
      <c r="BIA4" s="46"/>
      <c r="BIB4" s="46"/>
      <c r="BIC4" s="46"/>
      <c r="BID4" s="46"/>
      <c r="BIE4" s="46"/>
      <c r="BIF4" s="46"/>
      <c r="BIG4" s="46"/>
      <c r="BIH4" s="46"/>
      <c r="BII4" s="46"/>
      <c r="BIJ4" s="46"/>
      <c r="BIK4" s="46"/>
      <c r="BIL4" s="46"/>
      <c r="BIM4" s="46"/>
      <c r="BIN4" s="46"/>
      <c r="BIO4" s="46"/>
      <c r="BIP4" s="46"/>
      <c r="BIQ4" s="46"/>
      <c r="BIR4" s="46"/>
      <c r="BIS4" s="46"/>
      <c r="BIT4" s="46"/>
      <c r="BIU4" s="46"/>
      <c r="BIV4" s="46"/>
      <c r="BIW4" s="46"/>
      <c r="BIX4" s="46"/>
      <c r="BIY4" s="46"/>
      <c r="BIZ4" s="46"/>
      <c r="BJA4" s="46"/>
      <c r="BJB4" s="46"/>
      <c r="BJC4" s="46"/>
      <c r="BJD4" s="46"/>
      <c r="BJE4" s="46"/>
      <c r="BJF4" s="46"/>
      <c r="BJG4" s="46"/>
      <c r="BJH4" s="46"/>
      <c r="BJI4" s="46"/>
      <c r="BJJ4" s="46"/>
      <c r="BJK4" s="46"/>
      <c r="BJL4" s="46"/>
      <c r="BJM4" s="46"/>
      <c r="BJN4" s="46"/>
      <c r="BJO4" s="46"/>
      <c r="BJP4" s="46"/>
      <c r="BJQ4" s="46"/>
      <c r="BJR4" s="46"/>
      <c r="BJS4" s="46"/>
      <c r="BJT4" s="46"/>
      <c r="BJU4" s="46"/>
      <c r="BJV4" s="46"/>
      <c r="BJW4" s="46"/>
      <c r="BJX4" s="46"/>
      <c r="BJY4" s="46"/>
      <c r="BJZ4" s="46"/>
      <c r="BKA4" s="46"/>
      <c r="BKB4" s="46"/>
      <c r="BKC4" s="46"/>
      <c r="BKD4" s="46"/>
      <c r="BKE4" s="46"/>
      <c r="BKF4" s="46"/>
      <c r="BKG4" s="46"/>
      <c r="BKH4" s="46"/>
      <c r="BKI4" s="46"/>
      <c r="BKJ4" s="46"/>
      <c r="BKK4" s="46"/>
      <c r="BKL4" s="46"/>
      <c r="BKM4" s="46"/>
      <c r="BKN4" s="46"/>
      <c r="BKO4" s="46"/>
      <c r="BKP4" s="46"/>
      <c r="BKQ4" s="46"/>
      <c r="BKR4" s="46"/>
      <c r="BKS4" s="46"/>
      <c r="BKT4" s="46"/>
      <c r="BKU4" s="46"/>
      <c r="BKV4" s="46"/>
      <c r="BKW4" s="46"/>
      <c r="BKX4" s="46"/>
      <c r="BKY4" s="46"/>
      <c r="BKZ4" s="46"/>
      <c r="BLA4" s="46"/>
      <c r="BLB4" s="46"/>
      <c r="BLC4" s="46"/>
      <c r="BLD4" s="46"/>
      <c r="BLE4" s="46"/>
      <c r="BLF4" s="46"/>
      <c r="BLG4" s="46"/>
      <c r="BLH4" s="46"/>
      <c r="BLI4" s="46"/>
      <c r="BLJ4" s="46"/>
      <c r="BLK4" s="46"/>
      <c r="BLL4" s="46"/>
      <c r="BLM4" s="46"/>
      <c r="BLN4" s="46"/>
      <c r="BLO4" s="46"/>
      <c r="BLP4" s="46"/>
      <c r="BLQ4" s="46"/>
      <c r="BLR4" s="46"/>
      <c r="BLS4" s="46"/>
      <c r="BLT4" s="46"/>
      <c r="BLU4" s="46"/>
      <c r="BLV4" s="46"/>
      <c r="BLW4" s="46"/>
      <c r="BLX4" s="46"/>
      <c r="BLY4" s="46"/>
      <c r="BLZ4" s="46"/>
      <c r="BMA4" s="46"/>
      <c r="BMB4" s="46"/>
      <c r="BMC4" s="46"/>
      <c r="BMD4" s="46"/>
      <c r="BME4" s="46"/>
      <c r="BMF4" s="46"/>
      <c r="BMG4" s="46"/>
      <c r="BMH4" s="46"/>
      <c r="BMI4" s="46"/>
      <c r="BMJ4" s="46"/>
      <c r="BMK4" s="46"/>
      <c r="BML4" s="46"/>
      <c r="BMM4" s="46"/>
      <c r="BMN4" s="46"/>
      <c r="BMO4" s="46"/>
      <c r="BMP4" s="46"/>
      <c r="BMQ4" s="46"/>
      <c r="BMR4" s="46"/>
      <c r="BMS4" s="46"/>
      <c r="BMT4" s="46"/>
      <c r="BMU4" s="46"/>
      <c r="BMV4" s="46"/>
      <c r="BMW4" s="46"/>
      <c r="BMX4" s="46"/>
      <c r="BMY4" s="46"/>
      <c r="BMZ4" s="46"/>
      <c r="BNA4" s="46"/>
      <c r="BNB4" s="46"/>
      <c r="BNC4" s="46"/>
      <c r="BND4" s="46"/>
      <c r="BNE4" s="46"/>
      <c r="BNF4" s="46"/>
      <c r="BNG4" s="46"/>
      <c r="BNH4" s="46"/>
      <c r="BNI4" s="46"/>
      <c r="BNJ4" s="46"/>
      <c r="BNK4" s="46"/>
      <c r="BNL4" s="46"/>
      <c r="BNM4" s="46"/>
      <c r="BNN4" s="46"/>
      <c r="BNO4" s="46"/>
      <c r="BNP4" s="46"/>
      <c r="BNQ4" s="46"/>
      <c r="BNR4" s="46"/>
      <c r="BNS4" s="46"/>
      <c r="BNT4" s="46"/>
      <c r="BNU4" s="46"/>
      <c r="BNV4" s="46"/>
      <c r="BNW4" s="46"/>
      <c r="BNX4" s="46"/>
      <c r="BNY4" s="46"/>
      <c r="BNZ4" s="46"/>
      <c r="BOA4" s="46"/>
      <c r="BOB4" s="46"/>
      <c r="BOC4" s="46"/>
      <c r="BOD4" s="46"/>
      <c r="BOE4" s="46"/>
      <c r="BOF4" s="46"/>
      <c r="BOG4" s="46"/>
      <c r="BOH4" s="46"/>
      <c r="BOI4" s="46"/>
      <c r="BOJ4" s="46"/>
      <c r="BOK4" s="46"/>
      <c r="BOL4" s="46"/>
      <c r="BOM4" s="46"/>
      <c r="BON4" s="46"/>
      <c r="BOO4" s="46"/>
      <c r="BOP4" s="46"/>
      <c r="BOQ4" s="46"/>
      <c r="BOR4" s="46"/>
      <c r="BOS4" s="46"/>
      <c r="BOT4" s="46"/>
      <c r="BOU4" s="46"/>
      <c r="BOV4" s="46"/>
      <c r="BOW4" s="46"/>
      <c r="BOX4" s="46"/>
      <c r="BOY4" s="46"/>
      <c r="BOZ4" s="46"/>
      <c r="BPA4" s="46"/>
      <c r="BPB4" s="46"/>
      <c r="BPC4" s="46"/>
      <c r="BPD4" s="46"/>
      <c r="BPE4" s="46"/>
      <c r="BPF4" s="46"/>
      <c r="BPG4" s="46"/>
      <c r="BPH4" s="46"/>
      <c r="BPI4" s="46"/>
      <c r="BPJ4" s="46"/>
      <c r="BPK4" s="46"/>
      <c r="BPL4" s="46"/>
      <c r="BPM4" s="46"/>
      <c r="BPN4" s="46"/>
      <c r="BPO4" s="46"/>
      <c r="BPP4" s="46"/>
      <c r="BPQ4" s="46"/>
      <c r="BPR4" s="46"/>
      <c r="BPS4" s="46"/>
      <c r="BPT4" s="46"/>
      <c r="BPU4" s="46"/>
      <c r="BPV4" s="46"/>
      <c r="BPW4" s="46"/>
      <c r="BPX4" s="46"/>
      <c r="BPY4" s="46"/>
      <c r="BPZ4" s="46"/>
      <c r="BQA4" s="46"/>
      <c r="BQB4" s="46"/>
      <c r="BQC4" s="46"/>
      <c r="BQD4" s="46"/>
      <c r="BQE4" s="46"/>
      <c r="BQF4" s="46"/>
      <c r="BQG4" s="46"/>
      <c r="BQH4" s="46"/>
      <c r="BQI4" s="46"/>
      <c r="BQJ4" s="46"/>
      <c r="BQK4" s="46"/>
      <c r="BQL4" s="46"/>
      <c r="BQM4" s="46"/>
      <c r="BQN4" s="46"/>
      <c r="BQO4" s="46"/>
      <c r="BQP4" s="46"/>
      <c r="BQQ4" s="46"/>
      <c r="BQR4" s="46"/>
      <c r="BQS4" s="46"/>
      <c r="BQT4" s="46"/>
      <c r="BQU4" s="46"/>
      <c r="BQV4" s="46"/>
      <c r="BQW4" s="46"/>
      <c r="BQX4" s="46"/>
      <c r="BQY4" s="46"/>
      <c r="BQZ4" s="46"/>
    </row>
    <row r="5" spans="1:1820" s="12" customFormat="1" ht="27.95" hidden="1" customHeight="1" outlineLevel="4" x14ac:dyDescent="0.2">
      <c r="A5" s="282"/>
      <c r="B5" s="297"/>
      <c r="C5" s="77" t="s">
        <v>1004</v>
      </c>
      <c r="D5" s="10" t="s">
        <v>1004</v>
      </c>
      <c r="E5" s="78" t="s">
        <v>1007</v>
      </c>
      <c r="F5" s="78"/>
      <c r="G5" s="78"/>
      <c r="H5" s="10" t="s">
        <v>1015</v>
      </c>
      <c r="I5" s="10" t="s">
        <v>14</v>
      </c>
      <c r="J5" s="78"/>
      <c r="K5" s="78"/>
      <c r="L5" s="78"/>
      <c r="M5" s="78"/>
      <c r="N5" s="103" t="s">
        <v>201</v>
      </c>
      <c r="O5" s="103" t="s">
        <v>907</v>
      </c>
      <c r="P5" s="104">
        <v>0</v>
      </c>
      <c r="Q5" s="104">
        <v>0</v>
      </c>
      <c r="R5" s="104">
        <v>0</v>
      </c>
      <c r="S5" s="104">
        <v>0.5</v>
      </c>
      <c r="T5" s="104">
        <v>0</v>
      </c>
      <c r="U5" s="143">
        <v>0</v>
      </c>
      <c r="V5" s="104">
        <v>0</v>
      </c>
      <c r="W5" s="104">
        <v>0</v>
      </c>
      <c r="X5" s="104">
        <v>0</v>
      </c>
      <c r="Y5" s="104">
        <v>0.5</v>
      </c>
      <c r="Z5" s="104">
        <v>0</v>
      </c>
      <c r="AA5" s="104">
        <v>0</v>
      </c>
      <c r="AB5" s="198">
        <f t="shared" si="0"/>
        <v>1</v>
      </c>
      <c r="AC5" s="104">
        <v>0</v>
      </c>
      <c r="AD5" s="104">
        <v>0</v>
      </c>
      <c r="AE5" s="104">
        <v>0</v>
      </c>
      <c r="AF5" s="104">
        <v>0.47</v>
      </c>
      <c r="AG5" s="104">
        <v>0.03</v>
      </c>
      <c r="AH5" s="143">
        <v>0</v>
      </c>
      <c r="AI5" s="104">
        <v>0</v>
      </c>
      <c r="AJ5" s="104">
        <v>0</v>
      </c>
      <c r="AK5" s="104">
        <v>0</v>
      </c>
      <c r="AL5" s="104">
        <v>0</v>
      </c>
      <c r="AM5" s="104">
        <v>0</v>
      </c>
      <c r="AN5" s="104">
        <v>0</v>
      </c>
      <c r="AO5" s="21">
        <f t="shared" si="3"/>
        <v>0.5</v>
      </c>
      <c r="AP5" s="189">
        <f t="shared" si="4"/>
        <v>1</v>
      </c>
      <c r="AQ5" s="91" t="str">
        <f>+IF(AP5="","",IF(AND(SUM($P5:U5)=1,SUM($AC5:AH5)=1),"TERMINADA",IF(SUM($P5:U5)=0,"SIN INICIAR",IF(AP5&gt;1,"ADELANTADA",IF(AP5&lt;0.6,"CRÍTICA",IF(AP5&lt;0.95,"EN PROCESO","GESTIÓN NORMAL"))))))</f>
        <v>GESTIÓN NORMAL</v>
      </c>
      <c r="AR5" s="38" t="str">
        <f t="shared" si="1"/>
        <v>J</v>
      </c>
      <c r="AS5" s="71" t="s">
        <v>1146</v>
      </c>
      <c r="AT5" s="71" t="s">
        <v>1146</v>
      </c>
      <c r="AU5" s="71"/>
      <c r="AV5" s="79"/>
      <c r="AW5" s="79"/>
      <c r="AX5" s="162"/>
      <c r="AY5" s="79"/>
      <c r="AZ5" s="79"/>
      <c r="BA5" s="233">
        <f t="shared" si="2"/>
        <v>0.5</v>
      </c>
      <c r="BB5" s="79"/>
      <c r="BC5" s="79"/>
      <c r="BD5" s="79"/>
      <c r="BE5" s="79"/>
      <c r="BF5" s="79"/>
      <c r="BG5" s="79"/>
      <c r="BH5" s="79"/>
      <c r="BI5" s="79"/>
      <c r="BJ5" s="79"/>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c r="IW5" s="46"/>
      <c r="IX5" s="46"/>
      <c r="IY5" s="46"/>
      <c r="IZ5" s="46"/>
      <c r="JA5" s="46"/>
      <c r="JB5" s="46"/>
      <c r="JC5" s="46"/>
      <c r="JD5" s="46"/>
      <c r="JE5" s="46"/>
      <c r="JF5" s="46"/>
      <c r="JG5" s="46"/>
      <c r="JH5" s="46"/>
      <c r="JI5" s="46"/>
      <c r="JJ5" s="46"/>
      <c r="JK5" s="46"/>
      <c r="JL5" s="46"/>
      <c r="JM5" s="46"/>
      <c r="JN5" s="46"/>
      <c r="JO5" s="46"/>
      <c r="JP5" s="46"/>
      <c r="JQ5" s="46"/>
      <c r="JR5" s="46"/>
      <c r="JS5" s="46"/>
      <c r="JT5" s="46"/>
      <c r="JU5" s="46"/>
      <c r="JV5" s="46"/>
      <c r="JW5" s="46"/>
      <c r="JX5" s="46"/>
      <c r="JY5" s="46"/>
      <c r="JZ5" s="46"/>
      <c r="KA5" s="46"/>
      <c r="KB5" s="46"/>
      <c r="KC5" s="46"/>
      <c r="KD5" s="46"/>
      <c r="KE5" s="46"/>
      <c r="KF5" s="46"/>
      <c r="KG5" s="46"/>
      <c r="KH5" s="46"/>
      <c r="KI5" s="46"/>
      <c r="KJ5" s="46"/>
      <c r="KK5" s="46"/>
      <c r="KL5" s="46"/>
      <c r="KM5" s="46"/>
      <c r="KN5" s="46"/>
      <c r="KO5" s="46"/>
      <c r="KP5" s="46"/>
      <c r="KQ5" s="46"/>
      <c r="KR5" s="46"/>
      <c r="KS5" s="46"/>
      <c r="KT5" s="46"/>
      <c r="KU5" s="46"/>
      <c r="KV5" s="46"/>
      <c r="KW5" s="46"/>
      <c r="KX5" s="46"/>
      <c r="KY5" s="46"/>
      <c r="KZ5" s="46"/>
      <c r="LA5" s="46"/>
      <c r="LB5" s="46"/>
      <c r="LC5" s="46"/>
      <c r="LD5" s="46"/>
      <c r="LE5" s="46"/>
      <c r="LF5" s="46"/>
      <c r="LG5" s="46"/>
      <c r="LH5" s="46"/>
      <c r="LI5" s="46"/>
      <c r="LJ5" s="46"/>
      <c r="LK5" s="46"/>
      <c r="LL5" s="46"/>
      <c r="LM5" s="46"/>
      <c r="LN5" s="46"/>
      <c r="LO5" s="46"/>
      <c r="LP5" s="46"/>
      <c r="LQ5" s="46"/>
      <c r="LR5" s="46"/>
      <c r="LS5" s="46"/>
      <c r="LT5" s="46"/>
      <c r="LU5" s="46"/>
      <c r="LV5" s="46"/>
      <c r="LW5" s="46"/>
      <c r="LX5" s="46"/>
      <c r="LY5" s="46"/>
      <c r="LZ5" s="46"/>
      <c r="MA5" s="46"/>
      <c r="MB5" s="46"/>
      <c r="MC5" s="46"/>
      <c r="MD5" s="46"/>
      <c r="ME5" s="46"/>
      <c r="MF5" s="46"/>
      <c r="MG5" s="46"/>
      <c r="MH5" s="46"/>
      <c r="MI5" s="46"/>
      <c r="MJ5" s="46"/>
      <c r="MK5" s="46"/>
      <c r="ML5" s="46"/>
      <c r="MM5" s="46"/>
      <c r="MN5" s="46"/>
      <c r="MO5" s="46"/>
      <c r="MP5" s="46"/>
      <c r="MQ5" s="46"/>
      <c r="MR5" s="46"/>
      <c r="MS5" s="46"/>
      <c r="MT5" s="46"/>
      <c r="MU5" s="46"/>
      <c r="MV5" s="46"/>
      <c r="MW5" s="46"/>
      <c r="MX5" s="46"/>
      <c r="MY5" s="46"/>
      <c r="MZ5" s="46"/>
      <c r="NA5" s="46"/>
      <c r="NB5" s="46"/>
      <c r="NC5" s="46"/>
      <c r="ND5" s="46"/>
      <c r="NE5" s="46"/>
      <c r="NF5" s="46"/>
      <c r="NG5" s="46"/>
      <c r="NH5" s="46"/>
      <c r="NI5" s="46"/>
      <c r="NJ5" s="46"/>
      <c r="NK5" s="46"/>
      <c r="NL5" s="46"/>
      <c r="NM5" s="46"/>
      <c r="NN5" s="46"/>
      <c r="NO5" s="46"/>
      <c r="NP5" s="46"/>
      <c r="NQ5" s="46"/>
      <c r="NR5" s="46"/>
      <c r="NS5" s="46"/>
      <c r="NT5" s="46"/>
      <c r="NU5" s="46"/>
      <c r="NV5" s="46"/>
      <c r="NW5" s="46"/>
      <c r="NX5" s="46"/>
      <c r="NY5" s="46"/>
      <c r="NZ5" s="46"/>
      <c r="OA5" s="46"/>
      <c r="OB5" s="46"/>
      <c r="OC5" s="46"/>
      <c r="OD5" s="46"/>
      <c r="OE5" s="46"/>
      <c r="OF5" s="46"/>
      <c r="OG5" s="46"/>
      <c r="OH5" s="46"/>
      <c r="OI5" s="46"/>
      <c r="OJ5" s="46"/>
      <c r="OK5" s="46"/>
      <c r="OL5" s="46"/>
      <c r="OM5" s="46"/>
      <c r="ON5" s="46"/>
      <c r="OO5" s="46"/>
      <c r="OP5" s="46"/>
      <c r="OQ5" s="46"/>
      <c r="OR5" s="46"/>
      <c r="OS5" s="46"/>
      <c r="OT5" s="46"/>
      <c r="OU5" s="46"/>
      <c r="OV5" s="46"/>
      <c r="OW5" s="46"/>
      <c r="OX5" s="46"/>
      <c r="OY5" s="46"/>
      <c r="OZ5" s="46"/>
      <c r="PA5" s="46"/>
      <c r="PB5" s="46"/>
      <c r="PC5" s="46"/>
      <c r="PD5" s="46"/>
      <c r="PE5" s="46"/>
      <c r="PF5" s="46"/>
      <c r="PG5" s="46"/>
      <c r="PH5" s="46"/>
      <c r="PI5" s="46"/>
      <c r="PJ5" s="46"/>
      <c r="PK5" s="46"/>
      <c r="PL5" s="46"/>
      <c r="PM5" s="46"/>
      <c r="PN5" s="46"/>
      <c r="PO5" s="46"/>
      <c r="PP5" s="46"/>
      <c r="PQ5" s="46"/>
      <c r="PR5" s="46"/>
      <c r="PS5" s="46"/>
      <c r="PT5" s="46"/>
      <c r="PU5" s="46"/>
      <c r="PV5" s="46"/>
      <c r="PW5" s="46"/>
      <c r="PX5" s="46"/>
      <c r="PY5" s="46"/>
      <c r="PZ5" s="46"/>
      <c r="QA5" s="46"/>
      <c r="QB5" s="46"/>
      <c r="QC5" s="46"/>
      <c r="QD5" s="46"/>
      <c r="QE5" s="46"/>
      <c r="QF5" s="46"/>
      <c r="QG5" s="46"/>
      <c r="QH5" s="46"/>
      <c r="QI5" s="46"/>
      <c r="QJ5" s="46"/>
      <c r="QK5" s="46"/>
      <c r="QL5" s="46"/>
      <c r="QM5" s="46"/>
      <c r="QN5" s="46"/>
      <c r="QO5" s="46"/>
      <c r="QP5" s="46"/>
      <c r="QQ5" s="46"/>
      <c r="QR5" s="46"/>
      <c r="QS5" s="46"/>
      <c r="QT5" s="46"/>
      <c r="QU5" s="46"/>
      <c r="QV5" s="46"/>
      <c r="QW5" s="46"/>
      <c r="QX5" s="46"/>
      <c r="QY5" s="46"/>
      <c r="QZ5" s="46"/>
      <c r="RA5" s="46"/>
      <c r="RB5" s="46"/>
      <c r="RC5" s="46"/>
      <c r="RD5" s="46"/>
      <c r="RE5" s="46"/>
      <c r="RF5" s="46"/>
      <c r="RG5" s="46"/>
      <c r="RH5" s="46"/>
      <c r="RI5" s="46"/>
      <c r="RJ5" s="46"/>
      <c r="RK5" s="46"/>
      <c r="RL5" s="46"/>
      <c r="RM5" s="46"/>
      <c r="RN5" s="46"/>
      <c r="RO5" s="46"/>
      <c r="RP5" s="46"/>
      <c r="RQ5" s="46"/>
      <c r="RR5" s="46"/>
      <c r="RS5" s="46"/>
      <c r="RT5" s="46"/>
      <c r="RU5" s="46"/>
      <c r="RV5" s="46"/>
      <c r="RW5" s="46"/>
      <c r="RX5" s="46"/>
      <c r="RY5" s="46"/>
      <c r="RZ5" s="46"/>
      <c r="SA5" s="46"/>
      <c r="SB5" s="46"/>
      <c r="SC5" s="46"/>
      <c r="SD5" s="46"/>
      <c r="SE5" s="46"/>
      <c r="SF5" s="46"/>
      <c r="SG5" s="46"/>
      <c r="SH5" s="46"/>
      <c r="SI5" s="46"/>
      <c r="SJ5" s="46"/>
      <c r="SK5" s="46"/>
      <c r="SL5" s="46"/>
      <c r="SM5" s="46"/>
      <c r="SN5" s="46"/>
      <c r="SO5" s="46"/>
      <c r="SP5" s="46"/>
      <c r="SQ5" s="46"/>
      <c r="SR5" s="46"/>
      <c r="SS5" s="46"/>
      <c r="ST5" s="46"/>
      <c r="SU5" s="46"/>
      <c r="SV5" s="46"/>
      <c r="SW5" s="46"/>
      <c r="SX5" s="46"/>
      <c r="SY5" s="46"/>
      <c r="SZ5" s="46"/>
      <c r="TA5" s="46"/>
      <c r="TB5" s="46"/>
      <c r="TC5" s="46"/>
      <c r="TD5" s="46"/>
      <c r="TE5" s="46"/>
      <c r="TF5" s="46"/>
      <c r="TG5" s="46"/>
      <c r="TH5" s="46"/>
      <c r="TI5" s="46"/>
      <c r="TJ5" s="46"/>
      <c r="TK5" s="46"/>
      <c r="TL5" s="46"/>
      <c r="TM5" s="46"/>
      <c r="TN5" s="46"/>
      <c r="TO5" s="46"/>
      <c r="TP5" s="46"/>
      <c r="TQ5" s="46"/>
      <c r="TR5" s="46"/>
      <c r="TS5" s="46"/>
      <c r="TT5" s="46"/>
      <c r="TU5" s="46"/>
      <c r="TV5" s="46"/>
      <c r="TW5" s="46"/>
      <c r="TX5" s="46"/>
      <c r="TY5" s="46"/>
      <c r="TZ5" s="46"/>
      <c r="UA5" s="46"/>
      <c r="UB5" s="46"/>
      <c r="UC5" s="46"/>
      <c r="UD5" s="46"/>
      <c r="UE5" s="46"/>
      <c r="UF5" s="46"/>
      <c r="UG5" s="46"/>
      <c r="UH5" s="46"/>
      <c r="UI5" s="46"/>
      <c r="UJ5" s="46"/>
      <c r="UK5" s="46"/>
      <c r="UL5" s="46"/>
      <c r="UM5" s="46"/>
      <c r="UN5" s="46"/>
      <c r="UO5" s="46"/>
      <c r="UP5" s="46"/>
      <c r="UQ5" s="46"/>
      <c r="UR5" s="46"/>
      <c r="US5" s="46"/>
      <c r="UT5" s="46"/>
      <c r="UU5" s="46"/>
      <c r="UV5" s="46"/>
      <c r="UW5" s="46"/>
      <c r="UX5" s="46"/>
      <c r="UY5" s="46"/>
      <c r="UZ5" s="46"/>
      <c r="VA5" s="46"/>
      <c r="VB5" s="46"/>
      <c r="VC5" s="46"/>
      <c r="VD5" s="46"/>
      <c r="VE5" s="46"/>
      <c r="VF5" s="46"/>
      <c r="VG5" s="46"/>
      <c r="VH5" s="46"/>
      <c r="VI5" s="46"/>
      <c r="VJ5" s="46"/>
      <c r="VK5" s="46"/>
      <c r="VL5" s="46"/>
      <c r="VM5" s="46"/>
      <c r="VN5" s="46"/>
      <c r="VO5" s="46"/>
      <c r="VP5" s="46"/>
      <c r="VQ5" s="46"/>
      <c r="VR5" s="46"/>
      <c r="VS5" s="46"/>
      <c r="VT5" s="46"/>
      <c r="VU5" s="46"/>
      <c r="VV5" s="46"/>
      <c r="VW5" s="46"/>
      <c r="VX5" s="46"/>
      <c r="VY5" s="46"/>
      <c r="VZ5" s="46"/>
      <c r="WA5" s="46"/>
      <c r="WB5" s="46"/>
      <c r="WC5" s="46"/>
      <c r="WD5" s="46"/>
      <c r="WE5" s="46"/>
      <c r="WF5" s="46"/>
      <c r="WG5" s="46"/>
      <c r="WH5" s="46"/>
      <c r="WI5" s="46"/>
      <c r="WJ5" s="46"/>
      <c r="WK5" s="46"/>
      <c r="WL5" s="46"/>
      <c r="WM5" s="46"/>
      <c r="WN5" s="46"/>
      <c r="WO5" s="46"/>
      <c r="WP5" s="46"/>
      <c r="WQ5" s="46"/>
      <c r="WR5" s="46"/>
      <c r="WS5" s="46"/>
      <c r="WT5" s="46"/>
      <c r="WU5" s="46"/>
      <c r="WV5" s="46"/>
      <c r="WW5" s="46"/>
      <c r="WX5" s="46"/>
      <c r="WY5" s="46"/>
      <c r="WZ5" s="46"/>
      <c r="XA5" s="46"/>
      <c r="XB5" s="46"/>
      <c r="XC5" s="46"/>
      <c r="XD5" s="46"/>
      <c r="XE5" s="46"/>
      <c r="XF5" s="46"/>
      <c r="XG5" s="46"/>
      <c r="XH5" s="46"/>
      <c r="XI5" s="46"/>
      <c r="XJ5" s="46"/>
      <c r="XK5" s="46"/>
      <c r="XL5" s="46"/>
      <c r="XM5" s="46"/>
      <c r="XN5" s="46"/>
      <c r="XO5" s="46"/>
      <c r="XP5" s="46"/>
      <c r="XQ5" s="46"/>
      <c r="XR5" s="46"/>
      <c r="XS5" s="46"/>
      <c r="XT5" s="46"/>
      <c r="XU5" s="46"/>
      <c r="XV5" s="46"/>
      <c r="XW5" s="46"/>
      <c r="XX5" s="46"/>
      <c r="XY5" s="46"/>
      <c r="XZ5" s="46"/>
      <c r="YA5" s="46"/>
      <c r="YB5" s="46"/>
      <c r="YC5" s="46"/>
      <c r="YD5" s="46"/>
      <c r="YE5" s="46"/>
      <c r="YF5" s="46"/>
      <c r="YG5" s="46"/>
      <c r="YH5" s="46"/>
      <c r="YI5" s="46"/>
      <c r="YJ5" s="46"/>
      <c r="YK5" s="46"/>
      <c r="YL5" s="46"/>
      <c r="YM5" s="46"/>
      <c r="YN5" s="46"/>
      <c r="YO5" s="46"/>
      <c r="YP5" s="46"/>
      <c r="YQ5" s="46"/>
      <c r="YR5" s="46"/>
      <c r="YS5" s="46"/>
      <c r="YT5" s="46"/>
      <c r="YU5" s="46"/>
      <c r="YV5" s="46"/>
      <c r="YW5" s="46"/>
      <c r="YX5" s="46"/>
      <c r="YY5" s="46"/>
      <c r="YZ5" s="46"/>
      <c r="ZA5" s="46"/>
      <c r="ZB5" s="46"/>
      <c r="ZC5" s="46"/>
      <c r="ZD5" s="46"/>
      <c r="ZE5" s="46"/>
      <c r="ZF5" s="46"/>
      <c r="ZG5" s="46"/>
      <c r="ZH5" s="46"/>
      <c r="ZI5" s="46"/>
      <c r="ZJ5" s="46"/>
      <c r="ZK5" s="46"/>
      <c r="ZL5" s="46"/>
      <c r="ZM5" s="46"/>
      <c r="ZN5" s="46"/>
      <c r="ZO5" s="46"/>
      <c r="ZP5" s="46"/>
      <c r="ZQ5" s="46"/>
      <c r="ZR5" s="46"/>
      <c r="ZS5" s="46"/>
      <c r="ZT5" s="46"/>
      <c r="ZU5" s="46"/>
      <c r="ZV5" s="46"/>
      <c r="ZW5" s="46"/>
      <c r="ZX5" s="46"/>
      <c r="ZY5" s="46"/>
      <c r="ZZ5" s="46"/>
      <c r="AAA5" s="46"/>
      <c r="AAB5" s="46"/>
      <c r="AAC5" s="46"/>
      <c r="AAD5" s="46"/>
      <c r="AAE5" s="46"/>
      <c r="AAF5" s="46"/>
      <c r="AAG5" s="46"/>
      <c r="AAH5" s="46"/>
      <c r="AAI5" s="46"/>
      <c r="AAJ5" s="46"/>
      <c r="AAK5" s="46"/>
      <c r="AAL5" s="46"/>
      <c r="AAM5" s="46"/>
      <c r="AAN5" s="46"/>
      <c r="AAO5" s="46"/>
      <c r="AAP5" s="46"/>
      <c r="AAQ5" s="46"/>
      <c r="AAR5" s="46"/>
      <c r="AAS5" s="46"/>
      <c r="AAT5" s="46"/>
      <c r="AAU5" s="46"/>
      <c r="AAV5" s="46"/>
      <c r="AAW5" s="46"/>
      <c r="AAX5" s="46"/>
      <c r="AAY5" s="46"/>
      <c r="AAZ5" s="46"/>
      <c r="ABA5" s="46"/>
      <c r="ABB5" s="46"/>
      <c r="ABC5" s="46"/>
      <c r="ABD5" s="46"/>
      <c r="ABE5" s="46"/>
      <c r="ABF5" s="46"/>
      <c r="ABG5" s="46"/>
      <c r="ABH5" s="46"/>
      <c r="ABI5" s="46"/>
      <c r="ABJ5" s="46"/>
      <c r="ABK5" s="46"/>
      <c r="ABL5" s="46"/>
      <c r="ABM5" s="46"/>
      <c r="ABN5" s="46"/>
      <c r="ABO5" s="46"/>
      <c r="ABP5" s="46"/>
      <c r="ABQ5" s="46"/>
      <c r="ABR5" s="46"/>
      <c r="ABS5" s="46"/>
      <c r="ABT5" s="46"/>
      <c r="ABU5" s="46"/>
      <c r="ABV5" s="46"/>
      <c r="ABW5" s="46"/>
      <c r="ABX5" s="46"/>
      <c r="ABY5" s="46"/>
      <c r="ABZ5" s="46"/>
      <c r="ACA5" s="46"/>
      <c r="ACB5" s="46"/>
      <c r="ACC5" s="46"/>
      <c r="ACD5" s="46"/>
      <c r="ACE5" s="46"/>
      <c r="ACF5" s="46"/>
      <c r="ACG5" s="46"/>
      <c r="ACH5" s="46"/>
      <c r="ACI5" s="46"/>
      <c r="ACJ5" s="46"/>
      <c r="ACK5" s="46"/>
      <c r="ACL5" s="46"/>
      <c r="ACM5" s="46"/>
      <c r="ACN5" s="46"/>
      <c r="ACO5" s="46"/>
      <c r="ACP5" s="46"/>
      <c r="ACQ5" s="46"/>
      <c r="ACR5" s="46"/>
      <c r="ACS5" s="46"/>
      <c r="ACT5" s="46"/>
      <c r="ACU5" s="46"/>
      <c r="ACV5" s="46"/>
      <c r="ACW5" s="46"/>
      <c r="ACX5" s="46"/>
      <c r="ACY5" s="46"/>
      <c r="ACZ5" s="46"/>
      <c r="ADA5" s="46"/>
      <c r="ADB5" s="46"/>
      <c r="ADC5" s="46"/>
      <c r="ADD5" s="46"/>
      <c r="ADE5" s="46"/>
      <c r="ADF5" s="46"/>
      <c r="ADG5" s="46"/>
      <c r="ADH5" s="46"/>
      <c r="ADI5" s="46"/>
      <c r="ADJ5" s="46"/>
      <c r="ADK5" s="46"/>
      <c r="ADL5" s="46"/>
      <c r="ADM5" s="46"/>
      <c r="ADN5" s="46"/>
      <c r="ADO5" s="46"/>
      <c r="ADP5" s="46"/>
      <c r="ADQ5" s="46"/>
      <c r="ADR5" s="46"/>
      <c r="ADS5" s="46"/>
      <c r="ADT5" s="46"/>
      <c r="ADU5" s="46"/>
      <c r="ADV5" s="46"/>
      <c r="ADW5" s="46"/>
      <c r="ADX5" s="46"/>
      <c r="ADY5" s="46"/>
      <c r="ADZ5" s="46"/>
      <c r="AEA5" s="46"/>
      <c r="AEB5" s="46"/>
      <c r="AEC5" s="46"/>
      <c r="AED5" s="46"/>
      <c r="AEE5" s="46"/>
      <c r="AEF5" s="46"/>
      <c r="AEG5" s="46"/>
      <c r="AEH5" s="46"/>
      <c r="AEI5" s="46"/>
      <c r="AEJ5" s="46"/>
      <c r="AEK5" s="46"/>
      <c r="AEL5" s="46"/>
      <c r="AEM5" s="46"/>
      <c r="AEN5" s="46"/>
      <c r="AEO5" s="46"/>
      <c r="AEP5" s="46"/>
      <c r="AEQ5" s="46"/>
      <c r="AER5" s="46"/>
      <c r="AES5" s="46"/>
      <c r="AET5" s="46"/>
      <c r="AEU5" s="46"/>
      <c r="AEV5" s="46"/>
      <c r="AEW5" s="46"/>
      <c r="AEX5" s="46"/>
      <c r="AEY5" s="46"/>
      <c r="AEZ5" s="46"/>
      <c r="AFA5" s="46"/>
      <c r="AFB5" s="46"/>
      <c r="AFC5" s="46"/>
      <c r="AFD5" s="46"/>
      <c r="AFE5" s="46"/>
      <c r="AFF5" s="46"/>
      <c r="AFG5" s="46"/>
      <c r="AFH5" s="46"/>
      <c r="AFI5" s="46"/>
      <c r="AFJ5" s="46"/>
      <c r="AFK5" s="46"/>
      <c r="AFL5" s="46"/>
      <c r="AFM5" s="46"/>
      <c r="AFN5" s="46"/>
      <c r="AFO5" s="46"/>
      <c r="AFP5" s="46"/>
      <c r="AFQ5" s="46"/>
      <c r="AFR5" s="46"/>
      <c r="AFS5" s="46"/>
      <c r="AFT5" s="46"/>
      <c r="AFU5" s="46"/>
      <c r="AFV5" s="46"/>
      <c r="AFW5" s="46"/>
      <c r="AFX5" s="46"/>
      <c r="AFY5" s="46"/>
      <c r="AFZ5" s="46"/>
      <c r="AGA5" s="46"/>
      <c r="AGB5" s="46"/>
      <c r="AGC5" s="46"/>
      <c r="AGD5" s="46"/>
      <c r="AGE5" s="46"/>
      <c r="AGF5" s="46"/>
      <c r="AGG5" s="46"/>
      <c r="AGH5" s="46"/>
      <c r="AGI5" s="46"/>
      <c r="AGJ5" s="46"/>
      <c r="AGK5" s="46"/>
      <c r="AGL5" s="46"/>
      <c r="AGM5" s="46"/>
      <c r="AGN5" s="46"/>
      <c r="AGO5" s="46"/>
      <c r="AGP5" s="46"/>
      <c r="AGQ5" s="46"/>
      <c r="AGR5" s="46"/>
      <c r="AGS5" s="46"/>
      <c r="AGT5" s="46"/>
      <c r="AGU5" s="46"/>
      <c r="AGV5" s="46"/>
      <c r="AGW5" s="46"/>
      <c r="AGX5" s="46"/>
      <c r="AGY5" s="46"/>
      <c r="AGZ5" s="46"/>
      <c r="AHA5" s="46"/>
      <c r="AHB5" s="46"/>
      <c r="AHC5" s="46"/>
      <c r="AHD5" s="46"/>
      <c r="AHE5" s="46"/>
      <c r="AHF5" s="46"/>
      <c r="AHG5" s="46"/>
      <c r="AHH5" s="46"/>
      <c r="AHI5" s="46"/>
      <c r="AHJ5" s="46"/>
      <c r="AHK5" s="46"/>
      <c r="AHL5" s="46"/>
      <c r="AHM5" s="46"/>
      <c r="AHN5" s="46"/>
      <c r="AHO5" s="46"/>
      <c r="AHP5" s="46"/>
      <c r="AHQ5" s="46"/>
      <c r="AHR5" s="46"/>
      <c r="AHS5" s="46"/>
      <c r="AHT5" s="46"/>
      <c r="AHU5" s="46"/>
      <c r="AHV5" s="46"/>
      <c r="AHW5" s="46"/>
      <c r="AHX5" s="46"/>
      <c r="AHY5" s="46"/>
      <c r="AHZ5" s="46"/>
      <c r="AIA5" s="46"/>
      <c r="AIB5" s="46"/>
      <c r="AIC5" s="46"/>
      <c r="AID5" s="46"/>
      <c r="AIE5" s="46"/>
      <c r="AIF5" s="46"/>
      <c r="AIG5" s="46"/>
      <c r="AIH5" s="46"/>
      <c r="AII5" s="46"/>
      <c r="AIJ5" s="46"/>
      <c r="AIK5" s="46"/>
      <c r="AIL5" s="46"/>
      <c r="AIM5" s="46"/>
      <c r="AIN5" s="46"/>
      <c r="AIO5" s="46"/>
      <c r="AIP5" s="46"/>
      <c r="AIQ5" s="46"/>
      <c r="AIR5" s="46"/>
      <c r="AIS5" s="46"/>
      <c r="AIT5" s="46"/>
      <c r="AIU5" s="46"/>
      <c r="AIV5" s="46"/>
      <c r="AIW5" s="46"/>
      <c r="AIX5" s="46"/>
      <c r="AIY5" s="46"/>
      <c r="AIZ5" s="46"/>
      <c r="AJA5" s="46"/>
      <c r="AJB5" s="46"/>
      <c r="AJC5" s="46"/>
      <c r="AJD5" s="46"/>
      <c r="AJE5" s="46"/>
      <c r="AJF5" s="46"/>
      <c r="AJG5" s="46"/>
      <c r="AJH5" s="46"/>
      <c r="AJI5" s="46"/>
      <c r="AJJ5" s="46"/>
      <c r="AJK5" s="46"/>
      <c r="AJL5" s="46"/>
      <c r="AJM5" s="46"/>
      <c r="AJN5" s="46"/>
      <c r="AJO5" s="46"/>
      <c r="AJP5" s="46"/>
      <c r="AJQ5" s="46"/>
      <c r="AJR5" s="46"/>
      <c r="AJS5" s="46"/>
      <c r="AJT5" s="46"/>
      <c r="AJU5" s="46"/>
      <c r="AJV5" s="46"/>
      <c r="AJW5" s="46"/>
      <c r="AJX5" s="46"/>
      <c r="AJY5" s="46"/>
      <c r="AJZ5" s="46"/>
      <c r="AKA5" s="46"/>
      <c r="AKB5" s="46"/>
      <c r="AKC5" s="46"/>
      <c r="AKD5" s="46"/>
      <c r="AKE5" s="46"/>
      <c r="AKF5" s="46"/>
      <c r="AKG5" s="46"/>
      <c r="AKH5" s="46"/>
      <c r="AKI5" s="46"/>
      <c r="AKJ5" s="46"/>
      <c r="AKK5" s="46"/>
      <c r="AKL5" s="46"/>
      <c r="AKM5" s="46"/>
      <c r="AKN5" s="46"/>
      <c r="AKO5" s="46"/>
      <c r="AKP5" s="46"/>
      <c r="AKQ5" s="46"/>
      <c r="AKR5" s="46"/>
      <c r="AKS5" s="46"/>
      <c r="AKT5" s="46"/>
      <c r="AKU5" s="46"/>
      <c r="AKV5" s="46"/>
      <c r="AKW5" s="46"/>
      <c r="AKX5" s="46"/>
      <c r="AKY5" s="46"/>
      <c r="AKZ5" s="46"/>
      <c r="ALA5" s="46"/>
      <c r="ALB5" s="46"/>
      <c r="ALC5" s="46"/>
      <c r="ALD5" s="46"/>
      <c r="ALE5" s="46"/>
      <c r="ALF5" s="46"/>
      <c r="ALG5" s="46"/>
      <c r="ALH5" s="46"/>
      <c r="ALI5" s="46"/>
      <c r="ALJ5" s="46"/>
      <c r="ALK5" s="46"/>
      <c r="ALL5" s="46"/>
      <c r="ALM5" s="46"/>
      <c r="ALN5" s="46"/>
      <c r="ALO5" s="46"/>
      <c r="ALP5" s="46"/>
      <c r="ALQ5" s="46"/>
      <c r="ALR5" s="46"/>
      <c r="ALS5" s="46"/>
      <c r="ALT5" s="46"/>
      <c r="ALU5" s="46"/>
      <c r="ALV5" s="46"/>
      <c r="ALW5" s="46"/>
      <c r="ALX5" s="46"/>
      <c r="ALY5" s="46"/>
      <c r="ALZ5" s="46"/>
      <c r="AMA5" s="46"/>
      <c r="AMB5" s="46"/>
      <c r="AMC5" s="46"/>
      <c r="AMD5" s="46"/>
      <c r="AME5" s="46"/>
      <c r="AMF5" s="46"/>
      <c r="AMG5" s="46"/>
      <c r="AMH5" s="46"/>
      <c r="AMI5" s="46"/>
      <c r="AMJ5" s="46"/>
      <c r="AMK5" s="46"/>
      <c r="AML5" s="46"/>
      <c r="AMM5" s="46"/>
      <c r="AMN5" s="46"/>
      <c r="AMO5" s="46"/>
      <c r="AMP5" s="46"/>
      <c r="AMQ5" s="46"/>
      <c r="AMR5" s="46"/>
      <c r="AMS5" s="46"/>
      <c r="AMT5" s="46"/>
      <c r="AMU5" s="46"/>
      <c r="AMV5" s="46"/>
      <c r="AMW5" s="46"/>
      <c r="AMX5" s="46"/>
      <c r="AMY5" s="46"/>
      <c r="AMZ5" s="46"/>
      <c r="ANA5" s="46"/>
      <c r="ANB5" s="46"/>
      <c r="ANC5" s="46"/>
      <c r="AND5" s="46"/>
      <c r="ANE5" s="46"/>
      <c r="ANF5" s="46"/>
      <c r="ANG5" s="46"/>
      <c r="ANH5" s="46"/>
      <c r="ANI5" s="46"/>
      <c r="ANJ5" s="46"/>
      <c r="ANK5" s="46"/>
      <c r="ANL5" s="46"/>
      <c r="ANM5" s="46"/>
      <c r="ANN5" s="46"/>
      <c r="ANO5" s="46"/>
      <c r="ANP5" s="46"/>
      <c r="ANQ5" s="46"/>
      <c r="ANR5" s="46"/>
      <c r="ANS5" s="46"/>
      <c r="ANT5" s="46"/>
      <c r="ANU5" s="46"/>
      <c r="ANV5" s="46"/>
      <c r="ANW5" s="46"/>
      <c r="ANX5" s="46"/>
      <c r="ANY5" s="46"/>
      <c r="ANZ5" s="46"/>
      <c r="AOA5" s="46"/>
      <c r="AOB5" s="46"/>
      <c r="AOC5" s="46"/>
      <c r="AOD5" s="46"/>
      <c r="AOE5" s="46"/>
      <c r="AOF5" s="46"/>
      <c r="AOG5" s="46"/>
      <c r="AOH5" s="46"/>
      <c r="AOI5" s="46"/>
      <c r="AOJ5" s="46"/>
      <c r="AOK5" s="46"/>
      <c r="AOL5" s="46"/>
      <c r="AOM5" s="46"/>
      <c r="AON5" s="46"/>
      <c r="AOO5" s="46"/>
      <c r="AOP5" s="46"/>
      <c r="AOQ5" s="46"/>
      <c r="AOR5" s="46"/>
      <c r="AOS5" s="46"/>
      <c r="AOT5" s="46"/>
      <c r="AOU5" s="46"/>
      <c r="AOV5" s="46"/>
      <c r="AOW5" s="46"/>
      <c r="AOX5" s="46"/>
      <c r="AOY5" s="46"/>
      <c r="AOZ5" s="46"/>
      <c r="APA5" s="46"/>
      <c r="APB5" s="46"/>
      <c r="APC5" s="46"/>
      <c r="APD5" s="46"/>
      <c r="APE5" s="46"/>
      <c r="APF5" s="46"/>
      <c r="APG5" s="46"/>
      <c r="APH5" s="46"/>
      <c r="API5" s="46"/>
      <c r="APJ5" s="46"/>
      <c r="APK5" s="46"/>
      <c r="APL5" s="46"/>
      <c r="APM5" s="46"/>
      <c r="APN5" s="46"/>
      <c r="APO5" s="46"/>
      <c r="APP5" s="46"/>
      <c r="APQ5" s="46"/>
      <c r="APR5" s="46"/>
      <c r="APS5" s="46"/>
      <c r="APT5" s="46"/>
      <c r="APU5" s="46"/>
      <c r="APV5" s="46"/>
      <c r="APW5" s="46"/>
      <c r="APX5" s="46"/>
      <c r="APY5" s="46"/>
      <c r="APZ5" s="46"/>
      <c r="AQA5" s="46"/>
      <c r="AQB5" s="46"/>
      <c r="AQC5" s="46"/>
      <c r="AQD5" s="46"/>
      <c r="AQE5" s="46"/>
      <c r="AQF5" s="46"/>
      <c r="AQG5" s="46"/>
      <c r="AQH5" s="46"/>
      <c r="AQI5" s="46"/>
      <c r="AQJ5" s="46"/>
      <c r="AQK5" s="46"/>
      <c r="AQL5" s="46"/>
      <c r="AQM5" s="46"/>
      <c r="AQN5" s="46"/>
      <c r="AQO5" s="46"/>
      <c r="AQP5" s="46"/>
      <c r="AQQ5" s="46"/>
      <c r="AQR5" s="46"/>
      <c r="AQS5" s="46"/>
      <c r="AQT5" s="46"/>
      <c r="AQU5" s="46"/>
      <c r="AQV5" s="46"/>
      <c r="AQW5" s="46"/>
      <c r="AQX5" s="46"/>
      <c r="AQY5" s="46"/>
      <c r="AQZ5" s="46"/>
      <c r="ARA5" s="46"/>
      <c r="ARB5" s="46"/>
      <c r="ARC5" s="46"/>
      <c r="ARD5" s="46"/>
      <c r="ARE5" s="46"/>
      <c r="ARF5" s="46"/>
      <c r="ARG5" s="46"/>
      <c r="ARH5" s="46"/>
      <c r="ARI5" s="46"/>
      <c r="ARJ5" s="46"/>
      <c r="ARK5" s="46"/>
      <c r="ARL5" s="46"/>
      <c r="ARM5" s="46"/>
      <c r="ARN5" s="46"/>
      <c r="ARO5" s="46"/>
      <c r="ARP5" s="46"/>
      <c r="ARQ5" s="46"/>
      <c r="ARR5" s="46"/>
      <c r="ARS5" s="46"/>
      <c r="ART5" s="46"/>
      <c r="ARU5" s="46"/>
      <c r="ARV5" s="46"/>
      <c r="ARW5" s="46"/>
      <c r="ARX5" s="46"/>
      <c r="ARY5" s="46"/>
      <c r="ARZ5" s="46"/>
      <c r="ASA5" s="46"/>
      <c r="ASB5" s="46"/>
      <c r="ASC5" s="46"/>
      <c r="ASD5" s="46"/>
      <c r="ASE5" s="46"/>
      <c r="ASF5" s="46"/>
      <c r="ASG5" s="46"/>
      <c r="ASH5" s="46"/>
      <c r="ASI5" s="46"/>
      <c r="ASJ5" s="46"/>
      <c r="ASK5" s="46"/>
      <c r="ASL5" s="46"/>
      <c r="ASM5" s="46"/>
      <c r="ASN5" s="46"/>
      <c r="ASO5" s="46"/>
      <c r="ASP5" s="46"/>
      <c r="ASQ5" s="46"/>
      <c r="ASR5" s="46"/>
      <c r="ASS5" s="46"/>
      <c r="AST5" s="46"/>
      <c r="ASU5" s="46"/>
      <c r="ASV5" s="46"/>
      <c r="ASW5" s="46"/>
      <c r="ASX5" s="46"/>
      <c r="ASY5" s="46"/>
      <c r="ASZ5" s="46"/>
      <c r="ATA5" s="46"/>
      <c r="ATB5" s="46"/>
      <c r="ATC5" s="46"/>
      <c r="ATD5" s="46"/>
      <c r="ATE5" s="46"/>
      <c r="ATF5" s="46"/>
      <c r="ATG5" s="46"/>
      <c r="ATH5" s="46"/>
      <c r="ATI5" s="46"/>
      <c r="ATJ5" s="46"/>
      <c r="ATK5" s="46"/>
      <c r="ATL5" s="46"/>
      <c r="ATM5" s="46"/>
      <c r="ATN5" s="46"/>
      <c r="ATO5" s="46"/>
      <c r="ATP5" s="46"/>
      <c r="ATQ5" s="46"/>
      <c r="ATR5" s="46"/>
      <c r="ATS5" s="46"/>
      <c r="ATT5" s="46"/>
      <c r="ATU5" s="46"/>
      <c r="ATV5" s="46"/>
      <c r="ATW5" s="46"/>
      <c r="ATX5" s="46"/>
      <c r="ATY5" s="46"/>
      <c r="ATZ5" s="46"/>
      <c r="AUA5" s="46"/>
      <c r="AUB5" s="46"/>
      <c r="AUC5" s="46"/>
      <c r="AUD5" s="46"/>
      <c r="AUE5" s="46"/>
      <c r="AUF5" s="46"/>
      <c r="AUG5" s="46"/>
      <c r="AUH5" s="46"/>
      <c r="AUI5" s="46"/>
      <c r="AUJ5" s="46"/>
      <c r="AUK5" s="46"/>
      <c r="AUL5" s="46"/>
      <c r="AUM5" s="46"/>
      <c r="AUN5" s="46"/>
      <c r="AUO5" s="46"/>
      <c r="AUP5" s="46"/>
      <c r="AUQ5" s="46"/>
      <c r="AUR5" s="46"/>
      <c r="AUS5" s="46"/>
      <c r="AUT5" s="46"/>
      <c r="AUU5" s="46"/>
      <c r="AUV5" s="46"/>
      <c r="AUW5" s="46"/>
      <c r="AUX5" s="46"/>
      <c r="AUY5" s="46"/>
      <c r="AUZ5" s="46"/>
      <c r="AVA5" s="46"/>
      <c r="AVB5" s="46"/>
      <c r="AVC5" s="46"/>
      <c r="AVD5" s="46"/>
      <c r="AVE5" s="46"/>
      <c r="AVF5" s="46"/>
      <c r="AVG5" s="46"/>
      <c r="AVH5" s="46"/>
      <c r="AVI5" s="46"/>
      <c r="AVJ5" s="46"/>
      <c r="AVK5" s="46"/>
      <c r="AVL5" s="46"/>
      <c r="AVM5" s="46"/>
      <c r="AVN5" s="46"/>
      <c r="AVO5" s="46"/>
      <c r="AVP5" s="46"/>
      <c r="AVQ5" s="46"/>
      <c r="AVR5" s="46"/>
      <c r="AVS5" s="46"/>
      <c r="AVT5" s="46"/>
      <c r="AVU5" s="46"/>
      <c r="AVV5" s="46"/>
      <c r="AVW5" s="46"/>
      <c r="AVX5" s="46"/>
      <c r="AVY5" s="46"/>
      <c r="AVZ5" s="46"/>
      <c r="AWA5" s="46"/>
      <c r="AWB5" s="46"/>
      <c r="AWC5" s="46"/>
      <c r="AWD5" s="46"/>
      <c r="AWE5" s="46"/>
      <c r="AWF5" s="46"/>
      <c r="AWG5" s="46"/>
      <c r="AWH5" s="46"/>
      <c r="AWI5" s="46"/>
      <c r="AWJ5" s="46"/>
      <c r="AWK5" s="46"/>
      <c r="AWL5" s="46"/>
      <c r="AWM5" s="46"/>
      <c r="AWN5" s="46"/>
      <c r="AWO5" s="46"/>
      <c r="AWP5" s="46"/>
      <c r="AWQ5" s="46"/>
      <c r="AWR5" s="46"/>
      <c r="AWS5" s="46"/>
      <c r="AWT5" s="46"/>
      <c r="AWU5" s="46"/>
      <c r="AWV5" s="46"/>
      <c r="AWW5" s="46"/>
      <c r="AWX5" s="46"/>
      <c r="AWY5" s="46"/>
      <c r="AWZ5" s="46"/>
      <c r="AXA5" s="46"/>
      <c r="AXB5" s="46"/>
      <c r="AXC5" s="46"/>
      <c r="AXD5" s="46"/>
      <c r="AXE5" s="46"/>
      <c r="AXF5" s="46"/>
      <c r="AXG5" s="46"/>
      <c r="AXH5" s="46"/>
      <c r="AXI5" s="46"/>
      <c r="AXJ5" s="46"/>
      <c r="AXK5" s="46"/>
      <c r="AXL5" s="46"/>
      <c r="AXM5" s="46"/>
      <c r="AXN5" s="46"/>
      <c r="AXO5" s="46"/>
      <c r="AXP5" s="46"/>
      <c r="AXQ5" s="46"/>
      <c r="AXR5" s="46"/>
      <c r="AXS5" s="46"/>
      <c r="AXT5" s="46"/>
      <c r="AXU5" s="46"/>
      <c r="AXV5" s="46"/>
      <c r="AXW5" s="46"/>
      <c r="AXX5" s="46"/>
      <c r="AXY5" s="46"/>
      <c r="AXZ5" s="46"/>
      <c r="AYA5" s="46"/>
      <c r="AYB5" s="46"/>
      <c r="AYC5" s="46"/>
      <c r="AYD5" s="46"/>
      <c r="AYE5" s="46"/>
      <c r="AYF5" s="46"/>
      <c r="AYG5" s="46"/>
      <c r="AYH5" s="46"/>
      <c r="AYI5" s="46"/>
      <c r="AYJ5" s="46"/>
      <c r="AYK5" s="46"/>
      <c r="AYL5" s="46"/>
      <c r="AYM5" s="46"/>
      <c r="AYN5" s="46"/>
      <c r="AYO5" s="46"/>
      <c r="AYP5" s="46"/>
      <c r="AYQ5" s="46"/>
      <c r="AYR5" s="46"/>
      <c r="AYS5" s="46"/>
      <c r="AYT5" s="46"/>
      <c r="AYU5" s="46"/>
      <c r="AYV5" s="46"/>
      <c r="AYW5" s="46"/>
      <c r="AYX5" s="46"/>
      <c r="AYY5" s="46"/>
      <c r="AYZ5" s="46"/>
      <c r="AZA5" s="46"/>
      <c r="AZB5" s="46"/>
      <c r="AZC5" s="46"/>
      <c r="AZD5" s="46"/>
      <c r="AZE5" s="46"/>
      <c r="AZF5" s="46"/>
      <c r="AZG5" s="46"/>
      <c r="AZH5" s="46"/>
      <c r="AZI5" s="46"/>
      <c r="AZJ5" s="46"/>
      <c r="AZK5" s="46"/>
      <c r="AZL5" s="46"/>
      <c r="AZM5" s="46"/>
      <c r="AZN5" s="46"/>
      <c r="AZO5" s="46"/>
      <c r="AZP5" s="46"/>
      <c r="AZQ5" s="46"/>
      <c r="AZR5" s="46"/>
      <c r="AZS5" s="46"/>
      <c r="AZT5" s="46"/>
      <c r="AZU5" s="46"/>
      <c r="AZV5" s="46"/>
      <c r="AZW5" s="46"/>
      <c r="AZX5" s="46"/>
      <c r="AZY5" s="46"/>
      <c r="AZZ5" s="46"/>
      <c r="BAA5" s="46"/>
      <c r="BAB5" s="46"/>
      <c r="BAC5" s="46"/>
      <c r="BAD5" s="46"/>
      <c r="BAE5" s="46"/>
      <c r="BAF5" s="46"/>
      <c r="BAG5" s="46"/>
      <c r="BAH5" s="46"/>
      <c r="BAI5" s="46"/>
      <c r="BAJ5" s="46"/>
      <c r="BAK5" s="46"/>
      <c r="BAL5" s="46"/>
      <c r="BAM5" s="46"/>
      <c r="BAN5" s="46"/>
      <c r="BAO5" s="46"/>
      <c r="BAP5" s="46"/>
      <c r="BAQ5" s="46"/>
      <c r="BAR5" s="46"/>
      <c r="BAS5" s="46"/>
      <c r="BAT5" s="46"/>
      <c r="BAU5" s="46"/>
      <c r="BAV5" s="46"/>
      <c r="BAW5" s="46"/>
      <c r="BAX5" s="46"/>
      <c r="BAY5" s="46"/>
      <c r="BAZ5" s="46"/>
      <c r="BBA5" s="46"/>
      <c r="BBB5" s="46"/>
      <c r="BBC5" s="46"/>
      <c r="BBD5" s="46"/>
      <c r="BBE5" s="46"/>
      <c r="BBF5" s="46"/>
      <c r="BBG5" s="46"/>
      <c r="BBH5" s="46"/>
      <c r="BBI5" s="46"/>
      <c r="BBJ5" s="46"/>
      <c r="BBK5" s="46"/>
      <c r="BBL5" s="46"/>
      <c r="BBM5" s="46"/>
      <c r="BBN5" s="46"/>
      <c r="BBO5" s="46"/>
      <c r="BBP5" s="46"/>
      <c r="BBQ5" s="46"/>
      <c r="BBR5" s="46"/>
      <c r="BBS5" s="46"/>
      <c r="BBT5" s="46"/>
      <c r="BBU5" s="46"/>
      <c r="BBV5" s="46"/>
      <c r="BBW5" s="46"/>
      <c r="BBX5" s="46"/>
      <c r="BBY5" s="46"/>
      <c r="BBZ5" s="46"/>
      <c r="BCA5" s="46"/>
      <c r="BCB5" s="46"/>
      <c r="BCC5" s="46"/>
      <c r="BCD5" s="46"/>
      <c r="BCE5" s="46"/>
      <c r="BCF5" s="46"/>
      <c r="BCG5" s="46"/>
      <c r="BCH5" s="46"/>
      <c r="BCI5" s="46"/>
      <c r="BCJ5" s="46"/>
      <c r="BCK5" s="46"/>
      <c r="BCL5" s="46"/>
      <c r="BCM5" s="46"/>
      <c r="BCN5" s="46"/>
      <c r="BCO5" s="46"/>
      <c r="BCP5" s="46"/>
      <c r="BCQ5" s="46"/>
      <c r="BCR5" s="46"/>
      <c r="BCS5" s="46"/>
      <c r="BCT5" s="46"/>
      <c r="BCU5" s="46"/>
      <c r="BCV5" s="46"/>
      <c r="BCW5" s="46"/>
      <c r="BCX5" s="46"/>
      <c r="BCY5" s="46"/>
      <c r="BCZ5" s="46"/>
      <c r="BDA5" s="46"/>
      <c r="BDB5" s="46"/>
      <c r="BDC5" s="46"/>
      <c r="BDD5" s="46"/>
      <c r="BDE5" s="46"/>
      <c r="BDF5" s="46"/>
      <c r="BDG5" s="46"/>
      <c r="BDH5" s="46"/>
      <c r="BDI5" s="46"/>
      <c r="BDJ5" s="46"/>
      <c r="BDK5" s="46"/>
      <c r="BDL5" s="46"/>
      <c r="BDM5" s="46"/>
      <c r="BDN5" s="46"/>
      <c r="BDO5" s="46"/>
      <c r="BDP5" s="46"/>
      <c r="BDQ5" s="46"/>
      <c r="BDR5" s="46"/>
      <c r="BDS5" s="46"/>
      <c r="BDT5" s="46"/>
      <c r="BDU5" s="46"/>
      <c r="BDV5" s="46"/>
      <c r="BDW5" s="46"/>
      <c r="BDX5" s="46"/>
      <c r="BDY5" s="46"/>
      <c r="BDZ5" s="46"/>
      <c r="BEA5" s="46"/>
      <c r="BEB5" s="46"/>
      <c r="BEC5" s="46"/>
      <c r="BED5" s="46"/>
      <c r="BEE5" s="46"/>
      <c r="BEF5" s="46"/>
      <c r="BEG5" s="46"/>
      <c r="BEH5" s="46"/>
      <c r="BEI5" s="46"/>
      <c r="BEJ5" s="46"/>
      <c r="BEK5" s="46"/>
      <c r="BEL5" s="46"/>
      <c r="BEM5" s="46"/>
      <c r="BEN5" s="46"/>
      <c r="BEO5" s="46"/>
      <c r="BEP5" s="46"/>
      <c r="BEQ5" s="46"/>
      <c r="BER5" s="46"/>
      <c r="BES5" s="46"/>
      <c r="BET5" s="46"/>
      <c r="BEU5" s="46"/>
      <c r="BEV5" s="46"/>
      <c r="BEW5" s="46"/>
      <c r="BEX5" s="46"/>
      <c r="BEY5" s="46"/>
      <c r="BEZ5" s="46"/>
      <c r="BFA5" s="46"/>
      <c r="BFB5" s="46"/>
      <c r="BFC5" s="46"/>
      <c r="BFD5" s="46"/>
      <c r="BFE5" s="46"/>
      <c r="BFF5" s="46"/>
      <c r="BFG5" s="46"/>
      <c r="BFH5" s="46"/>
      <c r="BFI5" s="46"/>
      <c r="BFJ5" s="46"/>
      <c r="BFK5" s="46"/>
      <c r="BFL5" s="46"/>
      <c r="BFM5" s="46"/>
      <c r="BFN5" s="46"/>
      <c r="BFO5" s="46"/>
      <c r="BFP5" s="46"/>
      <c r="BFQ5" s="46"/>
      <c r="BFR5" s="46"/>
      <c r="BFS5" s="46"/>
      <c r="BFT5" s="46"/>
      <c r="BFU5" s="46"/>
      <c r="BFV5" s="46"/>
      <c r="BFW5" s="46"/>
      <c r="BFX5" s="46"/>
      <c r="BFY5" s="46"/>
      <c r="BFZ5" s="46"/>
      <c r="BGA5" s="46"/>
      <c r="BGB5" s="46"/>
      <c r="BGC5" s="46"/>
      <c r="BGD5" s="46"/>
      <c r="BGE5" s="46"/>
      <c r="BGF5" s="46"/>
      <c r="BGG5" s="46"/>
      <c r="BGH5" s="46"/>
      <c r="BGI5" s="46"/>
      <c r="BGJ5" s="46"/>
      <c r="BGK5" s="46"/>
      <c r="BGL5" s="46"/>
      <c r="BGM5" s="46"/>
      <c r="BGN5" s="46"/>
      <c r="BGO5" s="46"/>
      <c r="BGP5" s="46"/>
      <c r="BGQ5" s="46"/>
      <c r="BGR5" s="46"/>
      <c r="BGS5" s="46"/>
      <c r="BGT5" s="46"/>
      <c r="BGU5" s="46"/>
      <c r="BGV5" s="46"/>
      <c r="BGW5" s="46"/>
      <c r="BGX5" s="46"/>
      <c r="BGY5" s="46"/>
      <c r="BGZ5" s="46"/>
      <c r="BHA5" s="46"/>
      <c r="BHB5" s="46"/>
      <c r="BHC5" s="46"/>
      <c r="BHD5" s="46"/>
      <c r="BHE5" s="46"/>
      <c r="BHF5" s="46"/>
      <c r="BHG5" s="46"/>
      <c r="BHH5" s="46"/>
      <c r="BHI5" s="46"/>
      <c r="BHJ5" s="46"/>
      <c r="BHK5" s="46"/>
      <c r="BHL5" s="46"/>
      <c r="BHM5" s="46"/>
      <c r="BHN5" s="46"/>
      <c r="BHO5" s="46"/>
      <c r="BHP5" s="46"/>
      <c r="BHQ5" s="46"/>
      <c r="BHR5" s="46"/>
      <c r="BHS5" s="46"/>
      <c r="BHT5" s="46"/>
      <c r="BHU5" s="46"/>
      <c r="BHV5" s="46"/>
      <c r="BHW5" s="46"/>
      <c r="BHX5" s="46"/>
      <c r="BHY5" s="46"/>
      <c r="BHZ5" s="46"/>
      <c r="BIA5" s="46"/>
      <c r="BIB5" s="46"/>
      <c r="BIC5" s="46"/>
      <c r="BID5" s="46"/>
      <c r="BIE5" s="46"/>
      <c r="BIF5" s="46"/>
      <c r="BIG5" s="46"/>
      <c r="BIH5" s="46"/>
      <c r="BII5" s="46"/>
      <c r="BIJ5" s="46"/>
      <c r="BIK5" s="46"/>
      <c r="BIL5" s="46"/>
      <c r="BIM5" s="46"/>
      <c r="BIN5" s="46"/>
      <c r="BIO5" s="46"/>
      <c r="BIP5" s="46"/>
      <c r="BIQ5" s="46"/>
      <c r="BIR5" s="46"/>
      <c r="BIS5" s="46"/>
      <c r="BIT5" s="46"/>
      <c r="BIU5" s="46"/>
      <c r="BIV5" s="46"/>
      <c r="BIW5" s="46"/>
      <c r="BIX5" s="46"/>
      <c r="BIY5" s="46"/>
      <c r="BIZ5" s="46"/>
      <c r="BJA5" s="46"/>
      <c r="BJB5" s="46"/>
      <c r="BJC5" s="46"/>
      <c r="BJD5" s="46"/>
      <c r="BJE5" s="46"/>
      <c r="BJF5" s="46"/>
      <c r="BJG5" s="46"/>
      <c r="BJH5" s="46"/>
      <c r="BJI5" s="46"/>
      <c r="BJJ5" s="46"/>
      <c r="BJK5" s="46"/>
      <c r="BJL5" s="46"/>
      <c r="BJM5" s="46"/>
      <c r="BJN5" s="46"/>
      <c r="BJO5" s="46"/>
      <c r="BJP5" s="46"/>
      <c r="BJQ5" s="46"/>
      <c r="BJR5" s="46"/>
      <c r="BJS5" s="46"/>
      <c r="BJT5" s="46"/>
      <c r="BJU5" s="46"/>
      <c r="BJV5" s="46"/>
      <c r="BJW5" s="46"/>
      <c r="BJX5" s="46"/>
      <c r="BJY5" s="46"/>
      <c r="BJZ5" s="46"/>
      <c r="BKA5" s="46"/>
      <c r="BKB5" s="46"/>
      <c r="BKC5" s="46"/>
      <c r="BKD5" s="46"/>
      <c r="BKE5" s="46"/>
      <c r="BKF5" s="46"/>
      <c r="BKG5" s="46"/>
      <c r="BKH5" s="46"/>
      <c r="BKI5" s="46"/>
      <c r="BKJ5" s="46"/>
      <c r="BKK5" s="46"/>
      <c r="BKL5" s="46"/>
      <c r="BKM5" s="46"/>
      <c r="BKN5" s="46"/>
      <c r="BKO5" s="46"/>
      <c r="BKP5" s="46"/>
      <c r="BKQ5" s="46"/>
      <c r="BKR5" s="46"/>
      <c r="BKS5" s="46"/>
      <c r="BKT5" s="46"/>
      <c r="BKU5" s="46"/>
      <c r="BKV5" s="46"/>
      <c r="BKW5" s="46"/>
      <c r="BKX5" s="46"/>
      <c r="BKY5" s="46"/>
      <c r="BKZ5" s="46"/>
      <c r="BLA5" s="46"/>
      <c r="BLB5" s="46"/>
      <c r="BLC5" s="46"/>
      <c r="BLD5" s="46"/>
      <c r="BLE5" s="46"/>
      <c r="BLF5" s="46"/>
      <c r="BLG5" s="46"/>
      <c r="BLH5" s="46"/>
      <c r="BLI5" s="46"/>
      <c r="BLJ5" s="46"/>
      <c r="BLK5" s="46"/>
      <c r="BLL5" s="46"/>
      <c r="BLM5" s="46"/>
      <c r="BLN5" s="46"/>
      <c r="BLO5" s="46"/>
      <c r="BLP5" s="46"/>
      <c r="BLQ5" s="46"/>
      <c r="BLR5" s="46"/>
      <c r="BLS5" s="46"/>
      <c r="BLT5" s="46"/>
      <c r="BLU5" s="46"/>
      <c r="BLV5" s="46"/>
      <c r="BLW5" s="46"/>
      <c r="BLX5" s="46"/>
      <c r="BLY5" s="46"/>
      <c r="BLZ5" s="46"/>
      <c r="BMA5" s="46"/>
      <c r="BMB5" s="46"/>
      <c r="BMC5" s="46"/>
      <c r="BMD5" s="46"/>
      <c r="BME5" s="46"/>
      <c r="BMF5" s="46"/>
      <c r="BMG5" s="46"/>
      <c r="BMH5" s="46"/>
      <c r="BMI5" s="46"/>
      <c r="BMJ5" s="46"/>
      <c r="BMK5" s="46"/>
      <c r="BML5" s="46"/>
      <c r="BMM5" s="46"/>
      <c r="BMN5" s="46"/>
      <c r="BMO5" s="46"/>
      <c r="BMP5" s="46"/>
      <c r="BMQ5" s="46"/>
      <c r="BMR5" s="46"/>
      <c r="BMS5" s="46"/>
      <c r="BMT5" s="46"/>
      <c r="BMU5" s="46"/>
      <c r="BMV5" s="46"/>
      <c r="BMW5" s="46"/>
      <c r="BMX5" s="46"/>
      <c r="BMY5" s="46"/>
      <c r="BMZ5" s="46"/>
      <c r="BNA5" s="46"/>
      <c r="BNB5" s="46"/>
      <c r="BNC5" s="46"/>
      <c r="BND5" s="46"/>
      <c r="BNE5" s="46"/>
      <c r="BNF5" s="46"/>
      <c r="BNG5" s="46"/>
      <c r="BNH5" s="46"/>
      <c r="BNI5" s="46"/>
      <c r="BNJ5" s="46"/>
      <c r="BNK5" s="46"/>
      <c r="BNL5" s="46"/>
      <c r="BNM5" s="46"/>
      <c r="BNN5" s="46"/>
      <c r="BNO5" s="46"/>
      <c r="BNP5" s="46"/>
      <c r="BNQ5" s="46"/>
      <c r="BNR5" s="46"/>
      <c r="BNS5" s="46"/>
      <c r="BNT5" s="46"/>
      <c r="BNU5" s="46"/>
      <c r="BNV5" s="46"/>
      <c r="BNW5" s="46"/>
      <c r="BNX5" s="46"/>
      <c r="BNY5" s="46"/>
      <c r="BNZ5" s="46"/>
      <c r="BOA5" s="46"/>
      <c r="BOB5" s="46"/>
      <c r="BOC5" s="46"/>
      <c r="BOD5" s="46"/>
      <c r="BOE5" s="46"/>
      <c r="BOF5" s="46"/>
      <c r="BOG5" s="46"/>
      <c r="BOH5" s="46"/>
      <c r="BOI5" s="46"/>
      <c r="BOJ5" s="46"/>
      <c r="BOK5" s="46"/>
      <c r="BOL5" s="46"/>
      <c r="BOM5" s="46"/>
      <c r="BON5" s="46"/>
      <c r="BOO5" s="46"/>
      <c r="BOP5" s="46"/>
      <c r="BOQ5" s="46"/>
      <c r="BOR5" s="46"/>
      <c r="BOS5" s="46"/>
      <c r="BOT5" s="46"/>
      <c r="BOU5" s="46"/>
      <c r="BOV5" s="46"/>
      <c r="BOW5" s="46"/>
      <c r="BOX5" s="46"/>
      <c r="BOY5" s="46"/>
      <c r="BOZ5" s="46"/>
      <c r="BPA5" s="46"/>
      <c r="BPB5" s="46"/>
      <c r="BPC5" s="46"/>
      <c r="BPD5" s="46"/>
      <c r="BPE5" s="46"/>
      <c r="BPF5" s="46"/>
      <c r="BPG5" s="46"/>
      <c r="BPH5" s="46"/>
      <c r="BPI5" s="46"/>
      <c r="BPJ5" s="46"/>
      <c r="BPK5" s="46"/>
      <c r="BPL5" s="46"/>
      <c r="BPM5" s="46"/>
      <c r="BPN5" s="46"/>
      <c r="BPO5" s="46"/>
      <c r="BPP5" s="46"/>
      <c r="BPQ5" s="46"/>
      <c r="BPR5" s="46"/>
      <c r="BPS5" s="46"/>
      <c r="BPT5" s="46"/>
      <c r="BPU5" s="46"/>
      <c r="BPV5" s="46"/>
      <c r="BPW5" s="46"/>
      <c r="BPX5" s="46"/>
      <c r="BPY5" s="46"/>
      <c r="BPZ5" s="46"/>
      <c r="BQA5" s="46"/>
      <c r="BQB5" s="46"/>
      <c r="BQC5" s="46"/>
      <c r="BQD5" s="46"/>
      <c r="BQE5" s="46"/>
      <c r="BQF5" s="46"/>
      <c r="BQG5" s="46"/>
      <c r="BQH5" s="46"/>
      <c r="BQI5" s="46"/>
      <c r="BQJ5" s="46"/>
      <c r="BQK5" s="46"/>
      <c r="BQL5" s="46"/>
      <c r="BQM5" s="46"/>
      <c r="BQN5" s="46"/>
      <c r="BQO5" s="46"/>
      <c r="BQP5" s="46"/>
      <c r="BQQ5" s="46"/>
      <c r="BQR5" s="46"/>
      <c r="BQS5" s="46"/>
      <c r="BQT5" s="46"/>
      <c r="BQU5" s="46"/>
      <c r="BQV5" s="46"/>
      <c r="BQW5" s="46"/>
      <c r="BQX5" s="46"/>
      <c r="BQY5" s="46"/>
      <c r="BQZ5" s="46"/>
    </row>
    <row r="6" spans="1:1820" s="12" customFormat="1" ht="27.95" hidden="1" customHeight="1" outlineLevel="4" x14ac:dyDescent="0.2">
      <c r="A6" s="282"/>
      <c r="B6" s="297"/>
      <c r="C6" s="77" t="s">
        <v>1004</v>
      </c>
      <c r="D6" s="10" t="s">
        <v>1004</v>
      </c>
      <c r="E6" s="78" t="s">
        <v>1011</v>
      </c>
      <c r="F6" s="78"/>
      <c r="G6" s="78"/>
      <c r="H6" s="14" t="s">
        <v>1016</v>
      </c>
      <c r="I6" s="10" t="s">
        <v>14</v>
      </c>
      <c r="J6" s="78"/>
      <c r="K6" s="78"/>
      <c r="L6" s="78"/>
      <c r="M6" s="78"/>
      <c r="N6" s="103" t="s">
        <v>906</v>
      </c>
      <c r="O6" s="103" t="s">
        <v>906</v>
      </c>
      <c r="P6" s="104">
        <v>0</v>
      </c>
      <c r="Q6" s="104">
        <v>0</v>
      </c>
      <c r="R6" s="104">
        <v>0</v>
      </c>
      <c r="S6" s="104">
        <v>0</v>
      </c>
      <c r="T6" s="104">
        <v>0</v>
      </c>
      <c r="U6" s="143">
        <v>0</v>
      </c>
      <c r="V6" s="104">
        <v>1</v>
      </c>
      <c r="W6" s="104">
        <v>0</v>
      </c>
      <c r="X6" s="104">
        <v>0</v>
      </c>
      <c r="Y6" s="104">
        <v>0</v>
      </c>
      <c r="Z6" s="104">
        <v>0</v>
      </c>
      <c r="AA6" s="104">
        <v>0</v>
      </c>
      <c r="AB6" s="198">
        <f t="shared" si="0"/>
        <v>1</v>
      </c>
      <c r="AC6" s="104">
        <v>0</v>
      </c>
      <c r="AD6" s="104">
        <v>0</v>
      </c>
      <c r="AE6" s="104">
        <v>0</v>
      </c>
      <c r="AF6" s="104">
        <v>0</v>
      </c>
      <c r="AG6" s="104">
        <v>0</v>
      </c>
      <c r="AH6" s="143">
        <v>0</v>
      </c>
      <c r="AI6" s="104">
        <v>0</v>
      </c>
      <c r="AJ6" s="104">
        <v>0</v>
      </c>
      <c r="AK6" s="104">
        <v>0</v>
      </c>
      <c r="AL6" s="104">
        <v>0</v>
      </c>
      <c r="AM6" s="104">
        <v>0</v>
      </c>
      <c r="AN6" s="104">
        <v>0</v>
      </c>
      <c r="AO6" s="21">
        <f t="shared" si="3"/>
        <v>0</v>
      </c>
      <c r="AP6" s="189" t="str">
        <f t="shared" si="4"/>
        <v/>
      </c>
      <c r="AQ6" s="91" t="str">
        <f>+IF(AP6="","",IF(AND(SUM($P6:U6)=1,SUM($AC6:AH6)=1),"TERMINADA",IF(SUM($P6:U6)=0,"SIN INICIAR",IF(AP6&gt;1,"ADELANTADA",IF(AP6&lt;0.6,"CRÍTICA",IF(AP6&lt;0.95,"EN PROCESO","GESTIÓN NORMAL"))))))</f>
        <v/>
      </c>
      <c r="AR6" s="38" t="str">
        <f t="shared" si="1"/>
        <v/>
      </c>
      <c r="AS6" s="71" t="s">
        <v>1267</v>
      </c>
      <c r="AT6" s="71"/>
      <c r="AU6" s="71"/>
      <c r="AV6" s="79"/>
      <c r="AW6" s="79"/>
      <c r="AX6" s="162"/>
      <c r="AY6" s="79"/>
      <c r="AZ6" s="79"/>
      <c r="BA6" s="233">
        <f t="shared" si="2"/>
        <v>1</v>
      </c>
      <c r="BB6" s="79"/>
      <c r="BC6" s="79"/>
      <c r="BD6" s="79"/>
      <c r="BE6" s="79"/>
      <c r="BF6" s="79"/>
      <c r="BG6" s="79"/>
      <c r="BH6" s="79"/>
      <c r="BI6" s="79"/>
      <c r="BJ6" s="79"/>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c r="IW6" s="46"/>
      <c r="IX6" s="46"/>
      <c r="IY6" s="46"/>
      <c r="IZ6" s="46"/>
      <c r="JA6" s="46"/>
      <c r="JB6" s="46"/>
      <c r="JC6" s="46"/>
      <c r="JD6" s="46"/>
      <c r="JE6" s="46"/>
      <c r="JF6" s="46"/>
      <c r="JG6" s="46"/>
      <c r="JH6" s="46"/>
      <c r="JI6" s="46"/>
      <c r="JJ6" s="46"/>
      <c r="JK6" s="46"/>
      <c r="JL6" s="46"/>
      <c r="JM6" s="46"/>
      <c r="JN6" s="46"/>
      <c r="JO6" s="46"/>
      <c r="JP6" s="46"/>
      <c r="JQ6" s="46"/>
      <c r="JR6" s="46"/>
      <c r="JS6" s="46"/>
      <c r="JT6" s="46"/>
      <c r="JU6" s="46"/>
      <c r="JV6" s="46"/>
      <c r="JW6" s="46"/>
      <c r="JX6" s="46"/>
      <c r="JY6" s="46"/>
      <c r="JZ6" s="46"/>
      <c r="KA6" s="46"/>
      <c r="KB6" s="46"/>
      <c r="KC6" s="46"/>
      <c r="KD6" s="46"/>
      <c r="KE6" s="46"/>
      <c r="KF6" s="46"/>
      <c r="KG6" s="46"/>
      <c r="KH6" s="46"/>
      <c r="KI6" s="46"/>
      <c r="KJ6" s="46"/>
      <c r="KK6" s="46"/>
      <c r="KL6" s="46"/>
      <c r="KM6" s="46"/>
      <c r="KN6" s="46"/>
      <c r="KO6" s="46"/>
      <c r="KP6" s="46"/>
      <c r="KQ6" s="46"/>
      <c r="KR6" s="46"/>
      <c r="KS6" s="46"/>
      <c r="KT6" s="46"/>
      <c r="KU6" s="46"/>
      <c r="KV6" s="46"/>
      <c r="KW6" s="46"/>
      <c r="KX6" s="46"/>
      <c r="KY6" s="46"/>
      <c r="KZ6" s="46"/>
      <c r="LA6" s="46"/>
      <c r="LB6" s="46"/>
      <c r="LC6" s="46"/>
      <c r="LD6" s="46"/>
      <c r="LE6" s="46"/>
      <c r="LF6" s="46"/>
      <c r="LG6" s="46"/>
      <c r="LH6" s="46"/>
      <c r="LI6" s="46"/>
      <c r="LJ6" s="46"/>
      <c r="LK6" s="46"/>
      <c r="LL6" s="46"/>
      <c r="LM6" s="46"/>
      <c r="LN6" s="46"/>
      <c r="LO6" s="46"/>
      <c r="LP6" s="46"/>
      <c r="LQ6" s="46"/>
      <c r="LR6" s="46"/>
      <c r="LS6" s="46"/>
      <c r="LT6" s="46"/>
      <c r="LU6" s="46"/>
      <c r="LV6" s="46"/>
      <c r="LW6" s="46"/>
      <c r="LX6" s="46"/>
      <c r="LY6" s="46"/>
      <c r="LZ6" s="46"/>
      <c r="MA6" s="46"/>
      <c r="MB6" s="46"/>
      <c r="MC6" s="46"/>
      <c r="MD6" s="46"/>
      <c r="ME6" s="46"/>
      <c r="MF6" s="46"/>
      <c r="MG6" s="46"/>
      <c r="MH6" s="46"/>
      <c r="MI6" s="46"/>
      <c r="MJ6" s="46"/>
      <c r="MK6" s="46"/>
      <c r="ML6" s="46"/>
      <c r="MM6" s="46"/>
      <c r="MN6" s="46"/>
      <c r="MO6" s="46"/>
      <c r="MP6" s="46"/>
      <c r="MQ6" s="46"/>
      <c r="MR6" s="46"/>
      <c r="MS6" s="46"/>
      <c r="MT6" s="46"/>
      <c r="MU6" s="46"/>
      <c r="MV6" s="46"/>
      <c r="MW6" s="46"/>
      <c r="MX6" s="46"/>
      <c r="MY6" s="46"/>
      <c r="MZ6" s="46"/>
      <c r="NA6" s="46"/>
      <c r="NB6" s="46"/>
      <c r="NC6" s="46"/>
      <c r="ND6" s="46"/>
      <c r="NE6" s="46"/>
      <c r="NF6" s="46"/>
      <c r="NG6" s="46"/>
      <c r="NH6" s="46"/>
      <c r="NI6" s="46"/>
      <c r="NJ6" s="46"/>
      <c r="NK6" s="46"/>
      <c r="NL6" s="46"/>
      <c r="NM6" s="46"/>
      <c r="NN6" s="46"/>
      <c r="NO6" s="46"/>
      <c r="NP6" s="46"/>
      <c r="NQ6" s="46"/>
      <c r="NR6" s="46"/>
      <c r="NS6" s="46"/>
      <c r="NT6" s="46"/>
      <c r="NU6" s="46"/>
      <c r="NV6" s="46"/>
      <c r="NW6" s="46"/>
      <c r="NX6" s="46"/>
      <c r="NY6" s="46"/>
      <c r="NZ6" s="46"/>
      <c r="OA6" s="46"/>
      <c r="OB6" s="46"/>
      <c r="OC6" s="46"/>
      <c r="OD6" s="46"/>
      <c r="OE6" s="46"/>
      <c r="OF6" s="46"/>
      <c r="OG6" s="46"/>
      <c r="OH6" s="46"/>
      <c r="OI6" s="46"/>
      <c r="OJ6" s="46"/>
      <c r="OK6" s="46"/>
      <c r="OL6" s="46"/>
      <c r="OM6" s="46"/>
      <c r="ON6" s="46"/>
      <c r="OO6" s="46"/>
      <c r="OP6" s="46"/>
      <c r="OQ6" s="46"/>
      <c r="OR6" s="46"/>
      <c r="OS6" s="46"/>
      <c r="OT6" s="46"/>
      <c r="OU6" s="46"/>
      <c r="OV6" s="46"/>
      <c r="OW6" s="46"/>
      <c r="OX6" s="46"/>
      <c r="OY6" s="46"/>
      <c r="OZ6" s="46"/>
      <c r="PA6" s="46"/>
      <c r="PB6" s="46"/>
      <c r="PC6" s="46"/>
      <c r="PD6" s="46"/>
      <c r="PE6" s="46"/>
      <c r="PF6" s="46"/>
      <c r="PG6" s="46"/>
      <c r="PH6" s="46"/>
      <c r="PI6" s="46"/>
      <c r="PJ6" s="46"/>
      <c r="PK6" s="46"/>
      <c r="PL6" s="46"/>
      <c r="PM6" s="46"/>
      <c r="PN6" s="46"/>
      <c r="PO6" s="46"/>
      <c r="PP6" s="46"/>
      <c r="PQ6" s="46"/>
      <c r="PR6" s="46"/>
      <c r="PS6" s="46"/>
      <c r="PT6" s="46"/>
      <c r="PU6" s="46"/>
      <c r="PV6" s="46"/>
      <c r="PW6" s="46"/>
      <c r="PX6" s="46"/>
      <c r="PY6" s="46"/>
      <c r="PZ6" s="46"/>
      <c r="QA6" s="46"/>
      <c r="QB6" s="46"/>
      <c r="QC6" s="46"/>
      <c r="QD6" s="46"/>
      <c r="QE6" s="46"/>
      <c r="QF6" s="46"/>
      <c r="QG6" s="46"/>
      <c r="QH6" s="46"/>
      <c r="QI6" s="46"/>
      <c r="QJ6" s="46"/>
      <c r="QK6" s="46"/>
      <c r="QL6" s="46"/>
      <c r="QM6" s="46"/>
      <c r="QN6" s="46"/>
      <c r="QO6" s="46"/>
      <c r="QP6" s="46"/>
      <c r="QQ6" s="46"/>
      <c r="QR6" s="46"/>
      <c r="QS6" s="46"/>
      <c r="QT6" s="46"/>
      <c r="QU6" s="46"/>
      <c r="QV6" s="46"/>
      <c r="QW6" s="46"/>
      <c r="QX6" s="46"/>
      <c r="QY6" s="46"/>
      <c r="QZ6" s="46"/>
      <c r="RA6" s="46"/>
      <c r="RB6" s="46"/>
      <c r="RC6" s="46"/>
      <c r="RD6" s="46"/>
      <c r="RE6" s="46"/>
      <c r="RF6" s="46"/>
      <c r="RG6" s="46"/>
      <c r="RH6" s="46"/>
      <c r="RI6" s="46"/>
      <c r="RJ6" s="46"/>
      <c r="RK6" s="46"/>
      <c r="RL6" s="46"/>
      <c r="RM6" s="46"/>
      <c r="RN6" s="46"/>
      <c r="RO6" s="46"/>
      <c r="RP6" s="46"/>
      <c r="RQ6" s="46"/>
      <c r="RR6" s="46"/>
      <c r="RS6" s="46"/>
      <c r="RT6" s="46"/>
      <c r="RU6" s="46"/>
      <c r="RV6" s="46"/>
      <c r="RW6" s="46"/>
      <c r="RX6" s="46"/>
      <c r="RY6" s="46"/>
      <c r="RZ6" s="46"/>
      <c r="SA6" s="46"/>
      <c r="SB6" s="46"/>
      <c r="SC6" s="46"/>
      <c r="SD6" s="46"/>
      <c r="SE6" s="46"/>
      <c r="SF6" s="46"/>
      <c r="SG6" s="46"/>
      <c r="SH6" s="46"/>
      <c r="SI6" s="46"/>
      <c r="SJ6" s="46"/>
      <c r="SK6" s="46"/>
      <c r="SL6" s="46"/>
      <c r="SM6" s="46"/>
      <c r="SN6" s="46"/>
      <c r="SO6" s="46"/>
      <c r="SP6" s="46"/>
      <c r="SQ6" s="46"/>
      <c r="SR6" s="46"/>
      <c r="SS6" s="46"/>
      <c r="ST6" s="46"/>
      <c r="SU6" s="46"/>
      <c r="SV6" s="46"/>
      <c r="SW6" s="46"/>
      <c r="SX6" s="46"/>
      <c r="SY6" s="46"/>
      <c r="SZ6" s="46"/>
      <c r="TA6" s="46"/>
      <c r="TB6" s="46"/>
      <c r="TC6" s="46"/>
      <c r="TD6" s="46"/>
      <c r="TE6" s="46"/>
      <c r="TF6" s="46"/>
      <c r="TG6" s="46"/>
      <c r="TH6" s="46"/>
      <c r="TI6" s="46"/>
      <c r="TJ6" s="46"/>
      <c r="TK6" s="46"/>
      <c r="TL6" s="46"/>
      <c r="TM6" s="46"/>
      <c r="TN6" s="46"/>
      <c r="TO6" s="46"/>
      <c r="TP6" s="46"/>
      <c r="TQ6" s="46"/>
      <c r="TR6" s="46"/>
      <c r="TS6" s="46"/>
      <c r="TT6" s="46"/>
      <c r="TU6" s="46"/>
      <c r="TV6" s="46"/>
      <c r="TW6" s="46"/>
      <c r="TX6" s="46"/>
      <c r="TY6" s="46"/>
      <c r="TZ6" s="46"/>
      <c r="UA6" s="46"/>
      <c r="UB6" s="46"/>
      <c r="UC6" s="46"/>
      <c r="UD6" s="46"/>
      <c r="UE6" s="46"/>
      <c r="UF6" s="46"/>
      <c r="UG6" s="46"/>
      <c r="UH6" s="46"/>
      <c r="UI6" s="46"/>
      <c r="UJ6" s="46"/>
      <c r="UK6" s="46"/>
      <c r="UL6" s="46"/>
      <c r="UM6" s="46"/>
      <c r="UN6" s="46"/>
      <c r="UO6" s="46"/>
      <c r="UP6" s="46"/>
      <c r="UQ6" s="46"/>
      <c r="UR6" s="46"/>
      <c r="US6" s="46"/>
      <c r="UT6" s="46"/>
      <c r="UU6" s="46"/>
      <c r="UV6" s="46"/>
      <c r="UW6" s="46"/>
      <c r="UX6" s="46"/>
      <c r="UY6" s="46"/>
      <c r="UZ6" s="46"/>
      <c r="VA6" s="46"/>
      <c r="VB6" s="46"/>
      <c r="VC6" s="46"/>
      <c r="VD6" s="46"/>
      <c r="VE6" s="46"/>
      <c r="VF6" s="46"/>
      <c r="VG6" s="46"/>
      <c r="VH6" s="46"/>
      <c r="VI6" s="46"/>
      <c r="VJ6" s="46"/>
      <c r="VK6" s="46"/>
      <c r="VL6" s="46"/>
      <c r="VM6" s="46"/>
      <c r="VN6" s="46"/>
      <c r="VO6" s="46"/>
      <c r="VP6" s="46"/>
      <c r="VQ6" s="46"/>
      <c r="VR6" s="46"/>
      <c r="VS6" s="46"/>
      <c r="VT6" s="46"/>
      <c r="VU6" s="46"/>
      <c r="VV6" s="46"/>
      <c r="VW6" s="46"/>
      <c r="VX6" s="46"/>
      <c r="VY6" s="46"/>
      <c r="VZ6" s="46"/>
      <c r="WA6" s="46"/>
      <c r="WB6" s="46"/>
      <c r="WC6" s="46"/>
      <c r="WD6" s="46"/>
      <c r="WE6" s="46"/>
      <c r="WF6" s="46"/>
      <c r="WG6" s="46"/>
      <c r="WH6" s="46"/>
      <c r="WI6" s="46"/>
      <c r="WJ6" s="46"/>
      <c r="WK6" s="46"/>
      <c r="WL6" s="46"/>
      <c r="WM6" s="46"/>
      <c r="WN6" s="46"/>
      <c r="WO6" s="46"/>
      <c r="WP6" s="46"/>
      <c r="WQ6" s="46"/>
      <c r="WR6" s="46"/>
      <c r="WS6" s="46"/>
      <c r="WT6" s="46"/>
      <c r="WU6" s="46"/>
      <c r="WV6" s="46"/>
      <c r="WW6" s="46"/>
      <c r="WX6" s="46"/>
      <c r="WY6" s="46"/>
      <c r="WZ6" s="46"/>
      <c r="XA6" s="46"/>
      <c r="XB6" s="46"/>
      <c r="XC6" s="46"/>
      <c r="XD6" s="46"/>
      <c r="XE6" s="46"/>
      <c r="XF6" s="46"/>
      <c r="XG6" s="46"/>
      <c r="XH6" s="46"/>
      <c r="XI6" s="46"/>
      <c r="XJ6" s="46"/>
      <c r="XK6" s="46"/>
      <c r="XL6" s="46"/>
      <c r="XM6" s="46"/>
      <c r="XN6" s="46"/>
      <c r="XO6" s="46"/>
      <c r="XP6" s="46"/>
      <c r="XQ6" s="46"/>
      <c r="XR6" s="46"/>
      <c r="XS6" s="46"/>
      <c r="XT6" s="46"/>
      <c r="XU6" s="46"/>
      <c r="XV6" s="46"/>
      <c r="XW6" s="46"/>
      <c r="XX6" s="46"/>
      <c r="XY6" s="46"/>
      <c r="XZ6" s="46"/>
      <c r="YA6" s="46"/>
      <c r="YB6" s="46"/>
      <c r="YC6" s="46"/>
      <c r="YD6" s="46"/>
      <c r="YE6" s="46"/>
      <c r="YF6" s="46"/>
      <c r="YG6" s="46"/>
      <c r="YH6" s="46"/>
      <c r="YI6" s="46"/>
      <c r="YJ6" s="46"/>
      <c r="YK6" s="46"/>
      <c r="YL6" s="46"/>
      <c r="YM6" s="46"/>
      <c r="YN6" s="46"/>
      <c r="YO6" s="46"/>
      <c r="YP6" s="46"/>
      <c r="YQ6" s="46"/>
      <c r="YR6" s="46"/>
      <c r="YS6" s="46"/>
      <c r="YT6" s="46"/>
      <c r="YU6" s="46"/>
      <c r="YV6" s="46"/>
      <c r="YW6" s="46"/>
      <c r="YX6" s="46"/>
      <c r="YY6" s="46"/>
      <c r="YZ6" s="46"/>
      <c r="ZA6" s="46"/>
      <c r="ZB6" s="46"/>
      <c r="ZC6" s="46"/>
      <c r="ZD6" s="46"/>
      <c r="ZE6" s="46"/>
      <c r="ZF6" s="46"/>
      <c r="ZG6" s="46"/>
      <c r="ZH6" s="46"/>
      <c r="ZI6" s="46"/>
      <c r="ZJ6" s="46"/>
      <c r="ZK6" s="46"/>
      <c r="ZL6" s="46"/>
      <c r="ZM6" s="46"/>
      <c r="ZN6" s="46"/>
      <c r="ZO6" s="46"/>
      <c r="ZP6" s="46"/>
      <c r="ZQ6" s="46"/>
      <c r="ZR6" s="46"/>
      <c r="ZS6" s="46"/>
      <c r="ZT6" s="46"/>
      <c r="ZU6" s="46"/>
      <c r="ZV6" s="46"/>
      <c r="ZW6" s="46"/>
      <c r="ZX6" s="46"/>
      <c r="ZY6" s="46"/>
      <c r="ZZ6" s="46"/>
      <c r="AAA6" s="46"/>
      <c r="AAB6" s="46"/>
      <c r="AAC6" s="46"/>
      <c r="AAD6" s="46"/>
      <c r="AAE6" s="46"/>
      <c r="AAF6" s="46"/>
      <c r="AAG6" s="46"/>
      <c r="AAH6" s="46"/>
      <c r="AAI6" s="46"/>
      <c r="AAJ6" s="46"/>
      <c r="AAK6" s="46"/>
      <c r="AAL6" s="46"/>
      <c r="AAM6" s="46"/>
      <c r="AAN6" s="46"/>
      <c r="AAO6" s="46"/>
      <c r="AAP6" s="46"/>
      <c r="AAQ6" s="46"/>
      <c r="AAR6" s="46"/>
      <c r="AAS6" s="46"/>
      <c r="AAT6" s="46"/>
      <c r="AAU6" s="46"/>
      <c r="AAV6" s="46"/>
      <c r="AAW6" s="46"/>
      <c r="AAX6" s="46"/>
      <c r="AAY6" s="46"/>
      <c r="AAZ6" s="46"/>
      <c r="ABA6" s="46"/>
      <c r="ABB6" s="46"/>
      <c r="ABC6" s="46"/>
      <c r="ABD6" s="46"/>
      <c r="ABE6" s="46"/>
      <c r="ABF6" s="46"/>
      <c r="ABG6" s="46"/>
      <c r="ABH6" s="46"/>
      <c r="ABI6" s="46"/>
      <c r="ABJ6" s="46"/>
      <c r="ABK6" s="46"/>
      <c r="ABL6" s="46"/>
      <c r="ABM6" s="46"/>
      <c r="ABN6" s="46"/>
      <c r="ABO6" s="46"/>
      <c r="ABP6" s="46"/>
      <c r="ABQ6" s="46"/>
      <c r="ABR6" s="46"/>
      <c r="ABS6" s="46"/>
      <c r="ABT6" s="46"/>
      <c r="ABU6" s="46"/>
      <c r="ABV6" s="46"/>
      <c r="ABW6" s="46"/>
      <c r="ABX6" s="46"/>
      <c r="ABY6" s="46"/>
      <c r="ABZ6" s="46"/>
      <c r="ACA6" s="46"/>
      <c r="ACB6" s="46"/>
      <c r="ACC6" s="46"/>
      <c r="ACD6" s="46"/>
      <c r="ACE6" s="46"/>
      <c r="ACF6" s="46"/>
      <c r="ACG6" s="46"/>
      <c r="ACH6" s="46"/>
      <c r="ACI6" s="46"/>
      <c r="ACJ6" s="46"/>
      <c r="ACK6" s="46"/>
      <c r="ACL6" s="46"/>
      <c r="ACM6" s="46"/>
      <c r="ACN6" s="46"/>
      <c r="ACO6" s="46"/>
      <c r="ACP6" s="46"/>
      <c r="ACQ6" s="46"/>
      <c r="ACR6" s="46"/>
      <c r="ACS6" s="46"/>
      <c r="ACT6" s="46"/>
      <c r="ACU6" s="46"/>
      <c r="ACV6" s="46"/>
      <c r="ACW6" s="46"/>
      <c r="ACX6" s="46"/>
      <c r="ACY6" s="46"/>
      <c r="ACZ6" s="46"/>
      <c r="ADA6" s="46"/>
      <c r="ADB6" s="46"/>
      <c r="ADC6" s="46"/>
      <c r="ADD6" s="46"/>
      <c r="ADE6" s="46"/>
      <c r="ADF6" s="46"/>
      <c r="ADG6" s="46"/>
      <c r="ADH6" s="46"/>
      <c r="ADI6" s="46"/>
      <c r="ADJ6" s="46"/>
      <c r="ADK6" s="46"/>
      <c r="ADL6" s="46"/>
      <c r="ADM6" s="46"/>
      <c r="ADN6" s="46"/>
      <c r="ADO6" s="46"/>
      <c r="ADP6" s="46"/>
      <c r="ADQ6" s="46"/>
      <c r="ADR6" s="46"/>
      <c r="ADS6" s="46"/>
      <c r="ADT6" s="46"/>
      <c r="ADU6" s="46"/>
      <c r="ADV6" s="46"/>
      <c r="ADW6" s="46"/>
      <c r="ADX6" s="46"/>
      <c r="ADY6" s="46"/>
      <c r="ADZ6" s="46"/>
      <c r="AEA6" s="46"/>
      <c r="AEB6" s="46"/>
      <c r="AEC6" s="46"/>
      <c r="AED6" s="46"/>
      <c r="AEE6" s="46"/>
      <c r="AEF6" s="46"/>
      <c r="AEG6" s="46"/>
      <c r="AEH6" s="46"/>
      <c r="AEI6" s="46"/>
      <c r="AEJ6" s="46"/>
      <c r="AEK6" s="46"/>
      <c r="AEL6" s="46"/>
      <c r="AEM6" s="46"/>
      <c r="AEN6" s="46"/>
      <c r="AEO6" s="46"/>
      <c r="AEP6" s="46"/>
      <c r="AEQ6" s="46"/>
      <c r="AER6" s="46"/>
      <c r="AES6" s="46"/>
      <c r="AET6" s="46"/>
      <c r="AEU6" s="46"/>
      <c r="AEV6" s="46"/>
      <c r="AEW6" s="46"/>
      <c r="AEX6" s="46"/>
      <c r="AEY6" s="46"/>
      <c r="AEZ6" s="46"/>
      <c r="AFA6" s="46"/>
      <c r="AFB6" s="46"/>
      <c r="AFC6" s="46"/>
      <c r="AFD6" s="46"/>
      <c r="AFE6" s="46"/>
      <c r="AFF6" s="46"/>
      <c r="AFG6" s="46"/>
      <c r="AFH6" s="46"/>
      <c r="AFI6" s="46"/>
      <c r="AFJ6" s="46"/>
      <c r="AFK6" s="46"/>
      <c r="AFL6" s="46"/>
      <c r="AFM6" s="46"/>
      <c r="AFN6" s="46"/>
      <c r="AFO6" s="46"/>
      <c r="AFP6" s="46"/>
      <c r="AFQ6" s="46"/>
      <c r="AFR6" s="46"/>
      <c r="AFS6" s="46"/>
      <c r="AFT6" s="46"/>
      <c r="AFU6" s="46"/>
      <c r="AFV6" s="46"/>
      <c r="AFW6" s="46"/>
      <c r="AFX6" s="46"/>
      <c r="AFY6" s="46"/>
      <c r="AFZ6" s="46"/>
      <c r="AGA6" s="46"/>
      <c r="AGB6" s="46"/>
      <c r="AGC6" s="46"/>
      <c r="AGD6" s="46"/>
      <c r="AGE6" s="46"/>
      <c r="AGF6" s="46"/>
      <c r="AGG6" s="46"/>
      <c r="AGH6" s="46"/>
      <c r="AGI6" s="46"/>
      <c r="AGJ6" s="46"/>
      <c r="AGK6" s="46"/>
      <c r="AGL6" s="46"/>
      <c r="AGM6" s="46"/>
      <c r="AGN6" s="46"/>
      <c r="AGO6" s="46"/>
      <c r="AGP6" s="46"/>
      <c r="AGQ6" s="46"/>
      <c r="AGR6" s="46"/>
      <c r="AGS6" s="46"/>
      <c r="AGT6" s="46"/>
      <c r="AGU6" s="46"/>
      <c r="AGV6" s="46"/>
      <c r="AGW6" s="46"/>
      <c r="AGX6" s="46"/>
      <c r="AGY6" s="46"/>
      <c r="AGZ6" s="46"/>
      <c r="AHA6" s="46"/>
      <c r="AHB6" s="46"/>
      <c r="AHC6" s="46"/>
      <c r="AHD6" s="46"/>
      <c r="AHE6" s="46"/>
      <c r="AHF6" s="46"/>
      <c r="AHG6" s="46"/>
      <c r="AHH6" s="46"/>
      <c r="AHI6" s="46"/>
      <c r="AHJ6" s="46"/>
      <c r="AHK6" s="46"/>
      <c r="AHL6" s="46"/>
      <c r="AHM6" s="46"/>
      <c r="AHN6" s="46"/>
      <c r="AHO6" s="46"/>
      <c r="AHP6" s="46"/>
      <c r="AHQ6" s="46"/>
      <c r="AHR6" s="46"/>
      <c r="AHS6" s="46"/>
      <c r="AHT6" s="46"/>
      <c r="AHU6" s="46"/>
      <c r="AHV6" s="46"/>
      <c r="AHW6" s="46"/>
      <c r="AHX6" s="46"/>
      <c r="AHY6" s="46"/>
      <c r="AHZ6" s="46"/>
      <c r="AIA6" s="46"/>
      <c r="AIB6" s="46"/>
      <c r="AIC6" s="46"/>
      <c r="AID6" s="46"/>
      <c r="AIE6" s="46"/>
      <c r="AIF6" s="46"/>
      <c r="AIG6" s="46"/>
      <c r="AIH6" s="46"/>
      <c r="AII6" s="46"/>
      <c r="AIJ6" s="46"/>
      <c r="AIK6" s="46"/>
      <c r="AIL6" s="46"/>
      <c r="AIM6" s="46"/>
      <c r="AIN6" s="46"/>
      <c r="AIO6" s="46"/>
      <c r="AIP6" s="46"/>
      <c r="AIQ6" s="46"/>
      <c r="AIR6" s="46"/>
      <c r="AIS6" s="46"/>
      <c r="AIT6" s="46"/>
      <c r="AIU6" s="46"/>
      <c r="AIV6" s="46"/>
      <c r="AIW6" s="46"/>
      <c r="AIX6" s="46"/>
      <c r="AIY6" s="46"/>
      <c r="AIZ6" s="46"/>
      <c r="AJA6" s="46"/>
      <c r="AJB6" s="46"/>
      <c r="AJC6" s="46"/>
      <c r="AJD6" s="46"/>
      <c r="AJE6" s="46"/>
      <c r="AJF6" s="46"/>
      <c r="AJG6" s="46"/>
      <c r="AJH6" s="46"/>
      <c r="AJI6" s="46"/>
      <c r="AJJ6" s="46"/>
      <c r="AJK6" s="46"/>
      <c r="AJL6" s="46"/>
      <c r="AJM6" s="46"/>
      <c r="AJN6" s="46"/>
      <c r="AJO6" s="46"/>
      <c r="AJP6" s="46"/>
      <c r="AJQ6" s="46"/>
      <c r="AJR6" s="46"/>
      <c r="AJS6" s="46"/>
      <c r="AJT6" s="46"/>
      <c r="AJU6" s="46"/>
      <c r="AJV6" s="46"/>
      <c r="AJW6" s="46"/>
      <c r="AJX6" s="46"/>
      <c r="AJY6" s="46"/>
      <c r="AJZ6" s="46"/>
      <c r="AKA6" s="46"/>
      <c r="AKB6" s="46"/>
      <c r="AKC6" s="46"/>
      <c r="AKD6" s="46"/>
      <c r="AKE6" s="46"/>
      <c r="AKF6" s="46"/>
      <c r="AKG6" s="46"/>
      <c r="AKH6" s="46"/>
      <c r="AKI6" s="46"/>
      <c r="AKJ6" s="46"/>
      <c r="AKK6" s="46"/>
      <c r="AKL6" s="46"/>
      <c r="AKM6" s="46"/>
      <c r="AKN6" s="46"/>
      <c r="AKO6" s="46"/>
      <c r="AKP6" s="46"/>
      <c r="AKQ6" s="46"/>
      <c r="AKR6" s="46"/>
      <c r="AKS6" s="46"/>
      <c r="AKT6" s="46"/>
      <c r="AKU6" s="46"/>
      <c r="AKV6" s="46"/>
      <c r="AKW6" s="46"/>
      <c r="AKX6" s="46"/>
      <c r="AKY6" s="46"/>
      <c r="AKZ6" s="46"/>
      <c r="ALA6" s="46"/>
      <c r="ALB6" s="46"/>
      <c r="ALC6" s="46"/>
      <c r="ALD6" s="46"/>
      <c r="ALE6" s="46"/>
      <c r="ALF6" s="46"/>
      <c r="ALG6" s="46"/>
      <c r="ALH6" s="46"/>
      <c r="ALI6" s="46"/>
      <c r="ALJ6" s="46"/>
      <c r="ALK6" s="46"/>
      <c r="ALL6" s="46"/>
      <c r="ALM6" s="46"/>
      <c r="ALN6" s="46"/>
      <c r="ALO6" s="46"/>
      <c r="ALP6" s="46"/>
      <c r="ALQ6" s="46"/>
      <c r="ALR6" s="46"/>
      <c r="ALS6" s="46"/>
      <c r="ALT6" s="46"/>
      <c r="ALU6" s="46"/>
      <c r="ALV6" s="46"/>
      <c r="ALW6" s="46"/>
      <c r="ALX6" s="46"/>
      <c r="ALY6" s="46"/>
      <c r="ALZ6" s="46"/>
      <c r="AMA6" s="46"/>
      <c r="AMB6" s="46"/>
      <c r="AMC6" s="46"/>
      <c r="AMD6" s="46"/>
      <c r="AME6" s="46"/>
      <c r="AMF6" s="46"/>
      <c r="AMG6" s="46"/>
      <c r="AMH6" s="46"/>
      <c r="AMI6" s="46"/>
      <c r="AMJ6" s="46"/>
      <c r="AMK6" s="46"/>
      <c r="AML6" s="46"/>
      <c r="AMM6" s="46"/>
      <c r="AMN6" s="46"/>
      <c r="AMO6" s="46"/>
      <c r="AMP6" s="46"/>
      <c r="AMQ6" s="46"/>
      <c r="AMR6" s="46"/>
      <c r="AMS6" s="46"/>
      <c r="AMT6" s="46"/>
      <c r="AMU6" s="46"/>
      <c r="AMV6" s="46"/>
      <c r="AMW6" s="46"/>
      <c r="AMX6" s="46"/>
      <c r="AMY6" s="46"/>
      <c r="AMZ6" s="46"/>
      <c r="ANA6" s="46"/>
      <c r="ANB6" s="46"/>
      <c r="ANC6" s="46"/>
      <c r="AND6" s="46"/>
      <c r="ANE6" s="46"/>
      <c r="ANF6" s="46"/>
      <c r="ANG6" s="46"/>
      <c r="ANH6" s="46"/>
      <c r="ANI6" s="46"/>
      <c r="ANJ6" s="46"/>
      <c r="ANK6" s="46"/>
      <c r="ANL6" s="46"/>
      <c r="ANM6" s="46"/>
      <c r="ANN6" s="46"/>
      <c r="ANO6" s="46"/>
      <c r="ANP6" s="46"/>
      <c r="ANQ6" s="46"/>
      <c r="ANR6" s="46"/>
      <c r="ANS6" s="46"/>
      <c r="ANT6" s="46"/>
      <c r="ANU6" s="46"/>
      <c r="ANV6" s="46"/>
      <c r="ANW6" s="46"/>
      <c r="ANX6" s="46"/>
      <c r="ANY6" s="46"/>
      <c r="ANZ6" s="46"/>
      <c r="AOA6" s="46"/>
      <c r="AOB6" s="46"/>
      <c r="AOC6" s="46"/>
      <c r="AOD6" s="46"/>
      <c r="AOE6" s="46"/>
      <c r="AOF6" s="46"/>
      <c r="AOG6" s="46"/>
      <c r="AOH6" s="46"/>
      <c r="AOI6" s="46"/>
      <c r="AOJ6" s="46"/>
      <c r="AOK6" s="46"/>
      <c r="AOL6" s="46"/>
      <c r="AOM6" s="46"/>
      <c r="AON6" s="46"/>
      <c r="AOO6" s="46"/>
      <c r="AOP6" s="46"/>
      <c r="AOQ6" s="46"/>
      <c r="AOR6" s="46"/>
      <c r="AOS6" s="46"/>
      <c r="AOT6" s="46"/>
      <c r="AOU6" s="46"/>
      <c r="AOV6" s="46"/>
      <c r="AOW6" s="46"/>
      <c r="AOX6" s="46"/>
      <c r="AOY6" s="46"/>
      <c r="AOZ6" s="46"/>
      <c r="APA6" s="46"/>
      <c r="APB6" s="46"/>
      <c r="APC6" s="46"/>
      <c r="APD6" s="46"/>
      <c r="APE6" s="46"/>
      <c r="APF6" s="46"/>
      <c r="APG6" s="46"/>
      <c r="APH6" s="46"/>
      <c r="API6" s="46"/>
      <c r="APJ6" s="46"/>
      <c r="APK6" s="46"/>
      <c r="APL6" s="46"/>
      <c r="APM6" s="46"/>
      <c r="APN6" s="46"/>
      <c r="APO6" s="46"/>
      <c r="APP6" s="46"/>
      <c r="APQ6" s="46"/>
      <c r="APR6" s="46"/>
      <c r="APS6" s="46"/>
      <c r="APT6" s="46"/>
      <c r="APU6" s="46"/>
      <c r="APV6" s="46"/>
      <c r="APW6" s="46"/>
      <c r="APX6" s="46"/>
      <c r="APY6" s="46"/>
      <c r="APZ6" s="46"/>
      <c r="AQA6" s="46"/>
      <c r="AQB6" s="46"/>
      <c r="AQC6" s="46"/>
      <c r="AQD6" s="46"/>
      <c r="AQE6" s="46"/>
      <c r="AQF6" s="46"/>
      <c r="AQG6" s="46"/>
      <c r="AQH6" s="46"/>
      <c r="AQI6" s="46"/>
      <c r="AQJ6" s="46"/>
      <c r="AQK6" s="46"/>
      <c r="AQL6" s="46"/>
      <c r="AQM6" s="46"/>
      <c r="AQN6" s="46"/>
      <c r="AQO6" s="46"/>
      <c r="AQP6" s="46"/>
      <c r="AQQ6" s="46"/>
      <c r="AQR6" s="46"/>
      <c r="AQS6" s="46"/>
      <c r="AQT6" s="46"/>
      <c r="AQU6" s="46"/>
      <c r="AQV6" s="46"/>
      <c r="AQW6" s="46"/>
      <c r="AQX6" s="46"/>
      <c r="AQY6" s="46"/>
      <c r="AQZ6" s="46"/>
      <c r="ARA6" s="46"/>
      <c r="ARB6" s="46"/>
      <c r="ARC6" s="46"/>
      <c r="ARD6" s="46"/>
      <c r="ARE6" s="46"/>
      <c r="ARF6" s="46"/>
      <c r="ARG6" s="46"/>
      <c r="ARH6" s="46"/>
      <c r="ARI6" s="46"/>
      <c r="ARJ6" s="46"/>
      <c r="ARK6" s="46"/>
      <c r="ARL6" s="46"/>
      <c r="ARM6" s="46"/>
      <c r="ARN6" s="46"/>
      <c r="ARO6" s="46"/>
      <c r="ARP6" s="46"/>
      <c r="ARQ6" s="46"/>
      <c r="ARR6" s="46"/>
      <c r="ARS6" s="46"/>
      <c r="ART6" s="46"/>
      <c r="ARU6" s="46"/>
      <c r="ARV6" s="46"/>
      <c r="ARW6" s="46"/>
      <c r="ARX6" s="46"/>
      <c r="ARY6" s="46"/>
      <c r="ARZ6" s="46"/>
      <c r="ASA6" s="46"/>
      <c r="ASB6" s="46"/>
      <c r="ASC6" s="46"/>
      <c r="ASD6" s="46"/>
      <c r="ASE6" s="46"/>
      <c r="ASF6" s="46"/>
      <c r="ASG6" s="46"/>
      <c r="ASH6" s="46"/>
      <c r="ASI6" s="46"/>
      <c r="ASJ6" s="46"/>
      <c r="ASK6" s="46"/>
      <c r="ASL6" s="46"/>
      <c r="ASM6" s="46"/>
      <c r="ASN6" s="46"/>
      <c r="ASO6" s="46"/>
      <c r="ASP6" s="46"/>
      <c r="ASQ6" s="46"/>
      <c r="ASR6" s="46"/>
      <c r="ASS6" s="46"/>
      <c r="AST6" s="46"/>
      <c r="ASU6" s="46"/>
      <c r="ASV6" s="46"/>
      <c r="ASW6" s="46"/>
      <c r="ASX6" s="46"/>
      <c r="ASY6" s="46"/>
      <c r="ASZ6" s="46"/>
      <c r="ATA6" s="46"/>
      <c r="ATB6" s="46"/>
      <c r="ATC6" s="46"/>
      <c r="ATD6" s="46"/>
      <c r="ATE6" s="46"/>
      <c r="ATF6" s="46"/>
      <c r="ATG6" s="46"/>
      <c r="ATH6" s="46"/>
      <c r="ATI6" s="46"/>
      <c r="ATJ6" s="46"/>
      <c r="ATK6" s="46"/>
      <c r="ATL6" s="46"/>
      <c r="ATM6" s="46"/>
      <c r="ATN6" s="46"/>
      <c r="ATO6" s="46"/>
      <c r="ATP6" s="46"/>
      <c r="ATQ6" s="46"/>
      <c r="ATR6" s="46"/>
      <c r="ATS6" s="46"/>
      <c r="ATT6" s="46"/>
      <c r="ATU6" s="46"/>
      <c r="ATV6" s="46"/>
      <c r="ATW6" s="46"/>
      <c r="ATX6" s="46"/>
      <c r="ATY6" s="46"/>
      <c r="ATZ6" s="46"/>
      <c r="AUA6" s="46"/>
      <c r="AUB6" s="46"/>
      <c r="AUC6" s="46"/>
      <c r="AUD6" s="46"/>
      <c r="AUE6" s="46"/>
      <c r="AUF6" s="46"/>
      <c r="AUG6" s="46"/>
      <c r="AUH6" s="46"/>
      <c r="AUI6" s="46"/>
      <c r="AUJ6" s="46"/>
      <c r="AUK6" s="46"/>
      <c r="AUL6" s="46"/>
      <c r="AUM6" s="46"/>
      <c r="AUN6" s="46"/>
      <c r="AUO6" s="46"/>
      <c r="AUP6" s="46"/>
      <c r="AUQ6" s="46"/>
      <c r="AUR6" s="46"/>
      <c r="AUS6" s="46"/>
      <c r="AUT6" s="46"/>
      <c r="AUU6" s="46"/>
      <c r="AUV6" s="46"/>
      <c r="AUW6" s="46"/>
      <c r="AUX6" s="46"/>
      <c r="AUY6" s="46"/>
      <c r="AUZ6" s="46"/>
      <c r="AVA6" s="46"/>
      <c r="AVB6" s="46"/>
      <c r="AVC6" s="46"/>
      <c r="AVD6" s="46"/>
      <c r="AVE6" s="46"/>
      <c r="AVF6" s="46"/>
      <c r="AVG6" s="46"/>
      <c r="AVH6" s="46"/>
      <c r="AVI6" s="46"/>
      <c r="AVJ6" s="46"/>
      <c r="AVK6" s="46"/>
      <c r="AVL6" s="46"/>
      <c r="AVM6" s="46"/>
      <c r="AVN6" s="46"/>
      <c r="AVO6" s="46"/>
      <c r="AVP6" s="46"/>
      <c r="AVQ6" s="46"/>
      <c r="AVR6" s="46"/>
      <c r="AVS6" s="46"/>
      <c r="AVT6" s="46"/>
      <c r="AVU6" s="46"/>
      <c r="AVV6" s="46"/>
      <c r="AVW6" s="46"/>
      <c r="AVX6" s="46"/>
      <c r="AVY6" s="46"/>
      <c r="AVZ6" s="46"/>
      <c r="AWA6" s="46"/>
      <c r="AWB6" s="46"/>
      <c r="AWC6" s="46"/>
      <c r="AWD6" s="46"/>
      <c r="AWE6" s="46"/>
      <c r="AWF6" s="46"/>
      <c r="AWG6" s="46"/>
      <c r="AWH6" s="46"/>
      <c r="AWI6" s="46"/>
      <c r="AWJ6" s="46"/>
      <c r="AWK6" s="46"/>
      <c r="AWL6" s="46"/>
      <c r="AWM6" s="46"/>
      <c r="AWN6" s="46"/>
      <c r="AWO6" s="46"/>
      <c r="AWP6" s="46"/>
      <c r="AWQ6" s="46"/>
      <c r="AWR6" s="46"/>
      <c r="AWS6" s="46"/>
      <c r="AWT6" s="46"/>
      <c r="AWU6" s="46"/>
      <c r="AWV6" s="46"/>
      <c r="AWW6" s="46"/>
      <c r="AWX6" s="46"/>
      <c r="AWY6" s="46"/>
      <c r="AWZ6" s="46"/>
      <c r="AXA6" s="46"/>
      <c r="AXB6" s="46"/>
      <c r="AXC6" s="46"/>
      <c r="AXD6" s="46"/>
      <c r="AXE6" s="46"/>
      <c r="AXF6" s="46"/>
      <c r="AXG6" s="46"/>
      <c r="AXH6" s="46"/>
      <c r="AXI6" s="46"/>
      <c r="AXJ6" s="46"/>
      <c r="AXK6" s="46"/>
      <c r="AXL6" s="46"/>
      <c r="AXM6" s="46"/>
      <c r="AXN6" s="46"/>
      <c r="AXO6" s="46"/>
      <c r="AXP6" s="46"/>
      <c r="AXQ6" s="46"/>
      <c r="AXR6" s="46"/>
      <c r="AXS6" s="46"/>
      <c r="AXT6" s="46"/>
      <c r="AXU6" s="46"/>
      <c r="AXV6" s="46"/>
      <c r="AXW6" s="46"/>
      <c r="AXX6" s="46"/>
      <c r="AXY6" s="46"/>
      <c r="AXZ6" s="46"/>
      <c r="AYA6" s="46"/>
      <c r="AYB6" s="46"/>
      <c r="AYC6" s="46"/>
      <c r="AYD6" s="46"/>
      <c r="AYE6" s="46"/>
      <c r="AYF6" s="46"/>
      <c r="AYG6" s="46"/>
      <c r="AYH6" s="46"/>
      <c r="AYI6" s="46"/>
      <c r="AYJ6" s="46"/>
      <c r="AYK6" s="46"/>
      <c r="AYL6" s="46"/>
      <c r="AYM6" s="46"/>
      <c r="AYN6" s="46"/>
      <c r="AYO6" s="46"/>
      <c r="AYP6" s="46"/>
      <c r="AYQ6" s="46"/>
      <c r="AYR6" s="46"/>
      <c r="AYS6" s="46"/>
      <c r="AYT6" s="46"/>
      <c r="AYU6" s="46"/>
      <c r="AYV6" s="46"/>
      <c r="AYW6" s="46"/>
      <c r="AYX6" s="46"/>
      <c r="AYY6" s="46"/>
      <c r="AYZ6" s="46"/>
      <c r="AZA6" s="46"/>
      <c r="AZB6" s="46"/>
      <c r="AZC6" s="46"/>
      <c r="AZD6" s="46"/>
      <c r="AZE6" s="46"/>
      <c r="AZF6" s="46"/>
      <c r="AZG6" s="46"/>
      <c r="AZH6" s="46"/>
      <c r="AZI6" s="46"/>
      <c r="AZJ6" s="46"/>
      <c r="AZK6" s="46"/>
      <c r="AZL6" s="46"/>
      <c r="AZM6" s="46"/>
      <c r="AZN6" s="46"/>
      <c r="AZO6" s="46"/>
      <c r="AZP6" s="46"/>
      <c r="AZQ6" s="46"/>
      <c r="AZR6" s="46"/>
      <c r="AZS6" s="46"/>
      <c r="AZT6" s="46"/>
      <c r="AZU6" s="46"/>
      <c r="AZV6" s="46"/>
      <c r="AZW6" s="46"/>
      <c r="AZX6" s="46"/>
      <c r="AZY6" s="46"/>
      <c r="AZZ6" s="46"/>
      <c r="BAA6" s="46"/>
      <c r="BAB6" s="46"/>
      <c r="BAC6" s="46"/>
      <c r="BAD6" s="46"/>
      <c r="BAE6" s="46"/>
      <c r="BAF6" s="46"/>
      <c r="BAG6" s="46"/>
      <c r="BAH6" s="46"/>
      <c r="BAI6" s="46"/>
      <c r="BAJ6" s="46"/>
      <c r="BAK6" s="46"/>
      <c r="BAL6" s="46"/>
      <c r="BAM6" s="46"/>
      <c r="BAN6" s="46"/>
      <c r="BAO6" s="46"/>
      <c r="BAP6" s="46"/>
      <c r="BAQ6" s="46"/>
      <c r="BAR6" s="46"/>
      <c r="BAS6" s="46"/>
      <c r="BAT6" s="46"/>
      <c r="BAU6" s="46"/>
      <c r="BAV6" s="46"/>
      <c r="BAW6" s="46"/>
      <c r="BAX6" s="46"/>
      <c r="BAY6" s="46"/>
      <c r="BAZ6" s="46"/>
      <c r="BBA6" s="46"/>
      <c r="BBB6" s="46"/>
      <c r="BBC6" s="46"/>
      <c r="BBD6" s="46"/>
      <c r="BBE6" s="46"/>
      <c r="BBF6" s="46"/>
      <c r="BBG6" s="46"/>
      <c r="BBH6" s="46"/>
      <c r="BBI6" s="46"/>
      <c r="BBJ6" s="46"/>
      <c r="BBK6" s="46"/>
      <c r="BBL6" s="46"/>
      <c r="BBM6" s="46"/>
      <c r="BBN6" s="46"/>
      <c r="BBO6" s="46"/>
      <c r="BBP6" s="46"/>
      <c r="BBQ6" s="46"/>
      <c r="BBR6" s="46"/>
      <c r="BBS6" s="46"/>
      <c r="BBT6" s="46"/>
      <c r="BBU6" s="46"/>
      <c r="BBV6" s="46"/>
      <c r="BBW6" s="46"/>
      <c r="BBX6" s="46"/>
      <c r="BBY6" s="46"/>
      <c r="BBZ6" s="46"/>
      <c r="BCA6" s="46"/>
      <c r="BCB6" s="46"/>
      <c r="BCC6" s="46"/>
      <c r="BCD6" s="46"/>
      <c r="BCE6" s="46"/>
      <c r="BCF6" s="46"/>
      <c r="BCG6" s="46"/>
      <c r="BCH6" s="46"/>
      <c r="BCI6" s="46"/>
      <c r="BCJ6" s="46"/>
      <c r="BCK6" s="46"/>
      <c r="BCL6" s="46"/>
      <c r="BCM6" s="46"/>
      <c r="BCN6" s="46"/>
      <c r="BCO6" s="46"/>
      <c r="BCP6" s="46"/>
      <c r="BCQ6" s="46"/>
      <c r="BCR6" s="46"/>
      <c r="BCS6" s="46"/>
      <c r="BCT6" s="46"/>
      <c r="BCU6" s="46"/>
      <c r="BCV6" s="46"/>
      <c r="BCW6" s="46"/>
      <c r="BCX6" s="46"/>
      <c r="BCY6" s="46"/>
      <c r="BCZ6" s="46"/>
      <c r="BDA6" s="46"/>
      <c r="BDB6" s="46"/>
      <c r="BDC6" s="46"/>
      <c r="BDD6" s="46"/>
      <c r="BDE6" s="46"/>
      <c r="BDF6" s="46"/>
      <c r="BDG6" s="46"/>
      <c r="BDH6" s="46"/>
      <c r="BDI6" s="46"/>
      <c r="BDJ6" s="46"/>
      <c r="BDK6" s="46"/>
      <c r="BDL6" s="46"/>
      <c r="BDM6" s="46"/>
      <c r="BDN6" s="46"/>
      <c r="BDO6" s="46"/>
      <c r="BDP6" s="46"/>
      <c r="BDQ6" s="46"/>
      <c r="BDR6" s="46"/>
      <c r="BDS6" s="46"/>
      <c r="BDT6" s="46"/>
      <c r="BDU6" s="46"/>
      <c r="BDV6" s="46"/>
      <c r="BDW6" s="46"/>
      <c r="BDX6" s="46"/>
      <c r="BDY6" s="46"/>
      <c r="BDZ6" s="46"/>
      <c r="BEA6" s="46"/>
      <c r="BEB6" s="46"/>
      <c r="BEC6" s="46"/>
      <c r="BED6" s="46"/>
      <c r="BEE6" s="46"/>
      <c r="BEF6" s="46"/>
      <c r="BEG6" s="46"/>
      <c r="BEH6" s="46"/>
      <c r="BEI6" s="46"/>
      <c r="BEJ6" s="46"/>
      <c r="BEK6" s="46"/>
      <c r="BEL6" s="46"/>
      <c r="BEM6" s="46"/>
      <c r="BEN6" s="46"/>
      <c r="BEO6" s="46"/>
      <c r="BEP6" s="46"/>
      <c r="BEQ6" s="46"/>
      <c r="BER6" s="46"/>
      <c r="BES6" s="46"/>
      <c r="BET6" s="46"/>
      <c r="BEU6" s="46"/>
      <c r="BEV6" s="46"/>
      <c r="BEW6" s="46"/>
      <c r="BEX6" s="46"/>
      <c r="BEY6" s="46"/>
      <c r="BEZ6" s="46"/>
      <c r="BFA6" s="46"/>
      <c r="BFB6" s="46"/>
      <c r="BFC6" s="46"/>
      <c r="BFD6" s="46"/>
      <c r="BFE6" s="46"/>
      <c r="BFF6" s="46"/>
      <c r="BFG6" s="46"/>
      <c r="BFH6" s="46"/>
      <c r="BFI6" s="46"/>
      <c r="BFJ6" s="46"/>
      <c r="BFK6" s="46"/>
      <c r="BFL6" s="46"/>
      <c r="BFM6" s="46"/>
      <c r="BFN6" s="46"/>
      <c r="BFO6" s="46"/>
      <c r="BFP6" s="46"/>
      <c r="BFQ6" s="46"/>
      <c r="BFR6" s="46"/>
      <c r="BFS6" s="46"/>
      <c r="BFT6" s="46"/>
      <c r="BFU6" s="46"/>
      <c r="BFV6" s="46"/>
      <c r="BFW6" s="46"/>
      <c r="BFX6" s="46"/>
      <c r="BFY6" s="46"/>
      <c r="BFZ6" s="46"/>
      <c r="BGA6" s="46"/>
      <c r="BGB6" s="46"/>
      <c r="BGC6" s="46"/>
      <c r="BGD6" s="46"/>
      <c r="BGE6" s="46"/>
      <c r="BGF6" s="46"/>
      <c r="BGG6" s="46"/>
      <c r="BGH6" s="46"/>
      <c r="BGI6" s="46"/>
      <c r="BGJ6" s="46"/>
      <c r="BGK6" s="46"/>
      <c r="BGL6" s="46"/>
      <c r="BGM6" s="46"/>
      <c r="BGN6" s="46"/>
      <c r="BGO6" s="46"/>
      <c r="BGP6" s="46"/>
      <c r="BGQ6" s="46"/>
      <c r="BGR6" s="46"/>
      <c r="BGS6" s="46"/>
      <c r="BGT6" s="46"/>
      <c r="BGU6" s="46"/>
      <c r="BGV6" s="46"/>
      <c r="BGW6" s="46"/>
      <c r="BGX6" s="46"/>
      <c r="BGY6" s="46"/>
      <c r="BGZ6" s="46"/>
      <c r="BHA6" s="46"/>
      <c r="BHB6" s="46"/>
      <c r="BHC6" s="46"/>
      <c r="BHD6" s="46"/>
      <c r="BHE6" s="46"/>
      <c r="BHF6" s="46"/>
      <c r="BHG6" s="46"/>
      <c r="BHH6" s="46"/>
      <c r="BHI6" s="46"/>
      <c r="BHJ6" s="46"/>
      <c r="BHK6" s="46"/>
      <c r="BHL6" s="46"/>
      <c r="BHM6" s="46"/>
      <c r="BHN6" s="46"/>
      <c r="BHO6" s="46"/>
      <c r="BHP6" s="46"/>
      <c r="BHQ6" s="46"/>
      <c r="BHR6" s="46"/>
      <c r="BHS6" s="46"/>
      <c r="BHT6" s="46"/>
      <c r="BHU6" s="46"/>
      <c r="BHV6" s="46"/>
      <c r="BHW6" s="46"/>
      <c r="BHX6" s="46"/>
      <c r="BHY6" s="46"/>
      <c r="BHZ6" s="46"/>
      <c r="BIA6" s="46"/>
      <c r="BIB6" s="46"/>
      <c r="BIC6" s="46"/>
      <c r="BID6" s="46"/>
      <c r="BIE6" s="46"/>
      <c r="BIF6" s="46"/>
      <c r="BIG6" s="46"/>
      <c r="BIH6" s="46"/>
      <c r="BII6" s="46"/>
      <c r="BIJ6" s="46"/>
      <c r="BIK6" s="46"/>
      <c r="BIL6" s="46"/>
      <c r="BIM6" s="46"/>
      <c r="BIN6" s="46"/>
      <c r="BIO6" s="46"/>
      <c r="BIP6" s="46"/>
      <c r="BIQ6" s="46"/>
      <c r="BIR6" s="46"/>
      <c r="BIS6" s="46"/>
      <c r="BIT6" s="46"/>
      <c r="BIU6" s="46"/>
      <c r="BIV6" s="46"/>
      <c r="BIW6" s="46"/>
      <c r="BIX6" s="46"/>
      <c r="BIY6" s="46"/>
      <c r="BIZ6" s="46"/>
      <c r="BJA6" s="46"/>
      <c r="BJB6" s="46"/>
      <c r="BJC6" s="46"/>
      <c r="BJD6" s="46"/>
      <c r="BJE6" s="46"/>
      <c r="BJF6" s="46"/>
      <c r="BJG6" s="46"/>
      <c r="BJH6" s="46"/>
      <c r="BJI6" s="46"/>
      <c r="BJJ6" s="46"/>
      <c r="BJK6" s="46"/>
      <c r="BJL6" s="46"/>
      <c r="BJM6" s="46"/>
      <c r="BJN6" s="46"/>
      <c r="BJO6" s="46"/>
      <c r="BJP6" s="46"/>
      <c r="BJQ6" s="46"/>
      <c r="BJR6" s="46"/>
      <c r="BJS6" s="46"/>
      <c r="BJT6" s="46"/>
      <c r="BJU6" s="46"/>
      <c r="BJV6" s="46"/>
      <c r="BJW6" s="46"/>
      <c r="BJX6" s="46"/>
      <c r="BJY6" s="46"/>
      <c r="BJZ6" s="46"/>
      <c r="BKA6" s="46"/>
      <c r="BKB6" s="46"/>
      <c r="BKC6" s="46"/>
      <c r="BKD6" s="46"/>
      <c r="BKE6" s="46"/>
      <c r="BKF6" s="46"/>
      <c r="BKG6" s="46"/>
      <c r="BKH6" s="46"/>
      <c r="BKI6" s="46"/>
      <c r="BKJ6" s="46"/>
      <c r="BKK6" s="46"/>
      <c r="BKL6" s="46"/>
      <c r="BKM6" s="46"/>
      <c r="BKN6" s="46"/>
      <c r="BKO6" s="46"/>
      <c r="BKP6" s="46"/>
      <c r="BKQ6" s="46"/>
      <c r="BKR6" s="46"/>
      <c r="BKS6" s="46"/>
      <c r="BKT6" s="46"/>
      <c r="BKU6" s="46"/>
      <c r="BKV6" s="46"/>
      <c r="BKW6" s="46"/>
      <c r="BKX6" s="46"/>
      <c r="BKY6" s="46"/>
      <c r="BKZ6" s="46"/>
      <c r="BLA6" s="46"/>
      <c r="BLB6" s="46"/>
      <c r="BLC6" s="46"/>
      <c r="BLD6" s="46"/>
      <c r="BLE6" s="46"/>
      <c r="BLF6" s="46"/>
      <c r="BLG6" s="46"/>
      <c r="BLH6" s="46"/>
      <c r="BLI6" s="46"/>
      <c r="BLJ6" s="46"/>
      <c r="BLK6" s="46"/>
      <c r="BLL6" s="46"/>
      <c r="BLM6" s="46"/>
      <c r="BLN6" s="46"/>
      <c r="BLO6" s="46"/>
      <c r="BLP6" s="46"/>
      <c r="BLQ6" s="46"/>
      <c r="BLR6" s="46"/>
      <c r="BLS6" s="46"/>
      <c r="BLT6" s="46"/>
      <c r="BLU6" s="46"/>
      <c r="BLV6" s="46"/>
      <c r="BLW6" s="46"/>
      <c r="BLX6" s="46"/>
      <c r="BLY6" s="46"/>
      <c r="BLZ6" s="46"/>
      <c r="BMA6" s="46"/>
      <c r="BMB6" s="46"/>
      <c r="BMC6" s="46"/>
      <c r="BMD6" s="46"/>
      <c r="BME6" s="46"/>
      <c r="BMF6" s="46"/>
      <c r="BMG6" s="46"/>
      <c r="BMH6" s="46"/>
      <c r="BMI6" s="46"/>
      <c r="BMJ6" s="46"/>
      <c r="BMK6" s="46"/>
      <c r="BML6" s="46"/>
      <c r="BMM6" s="46"/>
      <c r="BMN6" s="46"/>
      <c r="BMO6" s="46"/>
      <c r="BMP6" s="46"/>
      <c r="BMQ6" s="46"/>
      <c r="BMR6" s="46"/>
      <c r="BMS6" s="46"/>
      <c r="BMT6" s="46"/>
      <c r="BMU6" s="46"/>
      <c r="BMV6" s="46"/>
      <c r="BMW6" s="46"/>
      <c r="BMX6" s="46"/>
      <c r="BMY6" s="46"/>
      <c r="BMZ6" s="46"/>
      <c r="BNA6" s="46"/>
      <c r="BNB6" s="46"/>
      <c r="BNC6" s="46"/>
      <c r="BND6" s="46"/>
      <c r="BNE6" s="46"/>
      <c r="BNF6" s="46"/>
      <c r="BNG6" s="46"/>
      <c r="BNH6" s="46"/>
      <c r="BNI6" s="46"/>
      <c r="BNJ6" s="46"/>
      <c r="BNK6" s="46"/>
      <c r="BNL6" s="46"/>
      <c r="BNM6" s="46"/>
      <c r="BNN6" s="46"/>
      <c r="BNO6" s="46"/>
      <c r="BNP6" s="46"/>
      <c r="BNQ6" s="46"/>
      <c r="BNR6" s="46"/>
      <c r="BNS6" s="46"/>
      <c r="BNT6" s="46"/>
      <c r="BNU6" s="46"/>
      <c r="BNV6" s="46"/>
      <c r="BNW6" s="46"/>
      <c r="BNX6" s="46"/>
      <c r="BNY6" s="46"/>
      <c r="BNZ6" s="46"/>
      <c r="BOA6" s="46"/>
      <c r="BOB6" s="46"/>
      <c r="BOC6" s="46"/>
      <c r="BOD6" s="46"/>
      <c r="BOE6" s="46"/>
      <c r="BOF6" s="46"/>
      <c r="BOG6" s="46"/>
      <c r="BOH6" s="46"/>
      <c r="BOI6" s="46"/>
      <c r="BOJ6" s="46"/>
      <c r="BOK6" s="46"/>
      <c r="BOL6" s="46"/>
      <c r="BOM6" s="46"/>
      <c r="BON6" s="46"/>
      <c r="BOO6" s="46"/>
      <c r="BOP6" s="46"/>
      <c r="BOQ6" s="46"/>
      <c r="BOR6" s="46"/>
      <c r="BOS6" s="46"/>
      <c r="BOT6" s="46"/>
      <c r="BOU6" s="46"/>
      <c r="BOV6" s="46"/>
      <c r="BOW6" s="46"/>
      <c r="BOX6" s="46"/>
      <c r="BOY6" s="46"/>
      <c r="BOZ6" s="46"/>
      <c r="BPA6" s="46"/>
      <c r="BPB6" s="46"/>
      <c r="BPC6" s="46"/>
      <c r="BPD6" s="46"/>
      <c r="BPE6" s="46"/>
      <c r="BPF6" s="46"/>
      <c r="BPG6" s="46"/>
      <c r="BPH6" s="46"/>
      <c r="BPI6" s="46"/>
      <c r="BPJ6" s="46"/>
      <c r="BPK6" s="46"/>
      <c r="BPL6" s="46"/>
      <c r="BPM6" s="46"/>
      <c r="BPN6" s="46"/>
      <c r="BPO6" s="46"/>
      <c r="BPP6" s="46"/>
      <c r="BPQ6" s="46"/>
      <c r="BPR6" s="46"/>
      <c r="BPS6" s="46"/>
      <c r="BPT6" s="46"/>
      <c r="BPU6" s="46"/>
      <c r="BPV6" s="46"/>
      <c r="BPW6" s="46"/>
      <c r="BPX6" s="46"/>
      <c r="BPY6" s="46"/>
      <c r="BPZ6" s="46"/>
      <c r="BQA6" s="46"/>
      <c r="BQB6" s="46"/>
      <c r="BQC6" s="46"/>
      <c r="BQD6" s="46"/>
      <c r="BQE6" s="46"/>
      <c r="BQF6" s="46"/>
      <c r="BQG6" s="46"/>
      <c r="BQH6" s="46"/>
      <c r="BQI6" s="46"/>
      <c r="BQJ6" s="46"/>
      <c r="BQK6" s="46"/>
      <c r="BQL6" s="46"/>
      <c r="BQM6" s="46"/>
      <c r="BQN6" s="46"/>
      <c r="BQO6" s="46"/>
      <c r="BQP6" s="46"/>
      <c r="BQQ6" s="46"/>
      <c r="BQR6" s="46"/>
      <c r="BQS6" s="46"/>
      <c r="BQT6" s="46"/>
      <c r="BQU6" s="46"/>
      <c r="BQV6" s="46"/>
      <c r="BQW6" s="46"/>
      <c r="BQX6" s="46"/>
      <c r="BQY6" s="46"/>
      <c r="BQZ6" s="46"/>
    </row>
    <row r="7" spans="1:1820" s="12" customFormat="1" ht="27.95" hidden="1" customHeight="1" outlineLevel="4" x14ac:dyDescent="0.2">
      <c r="A7" s="282"/>
      <c r="B7" s="297"/>
      <c r="C7" s="77" t="s">
        <v>1004</v>
      </c>
      <c r="D7" s="10" t="s">
        <v>1004</v>
      </c>
      <c r="E7" s="78" t="s">
        <v>1008</v>
      </c>
      <c r="F7" s="78"/>
      <c r="G7" s="78"/>
      <c r="H7" s="10" t="s">
        <v>1016</v>
      </c>
      <c r="I7" s="10" t="s">
        <v>14</v>
      </c>
      <c r="J7" s="78"/>
      <c r="K7" s="78"/>
      <c r="L7" s="78"/>
      <c r="M7" s="78"/>
      <c r="N7" s="103" t="s">
        <v>905</v>
      </c>
      <c r="O7" s="103" t="s">
        <v>905</v>
      </c>
      <c r="P7" s="104">
        <v>0</v>
      </c>
      <c r="Q7" s="104">
        <v>0</v>
      </c>
      <c r="R7" s="104">
        <v>0</v>
      </c>
      <c r="S7" s="104">
        <v>0</v>
      </c>
      <c r="T7" s="104">
        <v>0</v>
      </c>
      <c r="U7" s="143">
        <v>1</v>
      </c>
      <c r="V7" s="104">
        <v>0</v>
      </c>
      <c r="W7" s="104">
        <v>0</v>
      </c>
      <c r="X7" s="104">
        <v>0</v>
      </c>
      <c r="Y7" s="104">
        <v>0</v>
      </c>
      <c r="Z7" s="104">
        <v>0</v>
      </c>
      <c r="AA7" s="104">
        <v>0</v>
      </c>
      <c r="AB7" s="198">
        <f t="shared" si="0"/>
        <v>1</v>
      </c>
      <c r="AC7" s="104">
        <v>0</v>
      </c>
      <c r="AD7" s="104">
        <v>0</v>
      </c>
      <c r="AE7" s="104">
        <v>0</v>
      </c>
      <c r="AF7" s="104">
        <v>0</v>
      </c>
      <c r="AG7" s="104">
        <v>0</v>
      </c>
      <c r="AH7" s="143">
        <v>1</v>
      </c>
      <c r="AI7" s="104">
        <v>0</v>
      </c>
      <c r="AJ7" s="104">
        <v>0</v>
      </c>
      <c r="AK7" s="104">
        <v>0</v>
      </c>
      <c r="AL7" s="104">
        <v>0</v>
      </c>
      <c r="AM7" s="104">
        <v>0</v>
      </c>
      <c r="AN7" s="104">
        <v>0</v>
      </c>
      <c r="AO7" s="21">
        <f t="shared" si="3"/>
        <v>1</v>
      </c>
      <c r="AP7" s="189">
        <f t="shared" si="4"/>
        <v>1</v>
      </c>
      <c r="AQ7" s="91" t="str">
        <f>+IF(AP7="","",IF(AND(SUM($P7:U7)=1,SUM($AC7:AH7)=1),"TERMINADA",IF(SUM($P7:U7)=0,"SIN INICIAR",IF(AP7&gt;1,"ADELANTADA",IF(AP7&lt;0.6,"CRÍTICA",IF(AP7&lt;0.95,"EN PROCESO","GESTIÓN NORMAL"))))))</f>
        <v>TERMINADA</v>
      </c>
      <c r="AR7" s="38" t="str">
        <f t="shared" si="1"/>
        <v>B</v>
      </c>
      <c r="AS7" s="71" t="s">
        <v>1267</v>
      </c>
      <c r="AT7" s="71"/>
      <c r="AU7" s="71"/>
      <c r="AV7" s="79"/>
      <c r="AW7" s="79"/>
      <c r="AX7" s="162"/>
      <c r="AY7" s="79"/>
      <c r="AZ7" s="79"/>
      <c r="BA7" s="233">
        <f t="shared" si="2"/>
        <v>0</v>
      </c>
      <c r="BB7" s="79"/>
      <c r="BC7" s="79"/>
      <c r="BD7" s="79"/>
      <c r="BE7" s="79"/>
      <c r="BF7" s="79"/>
      <c r="BG7" s="79"/>
      <c r="BH7" s="79"/>
      <c r="BI7" s="79"/>
      <c r="BJ7" s="79"/>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c r="IW7" s="46"/>
      <c r="IX7" s="46"/>
      <c r="IY7" s="46"/>
      <c r="IZ7" s="46"/>
      <c r="JA7" s="46"/>
      <c r="JB7" s="46"/>
      <c r="JC7" s="46"/>
      <c r="JD7" s="46"/>
      <c r="JE7" s="46"/>
      <c r="JF7" s="46"/>
      <c r="JG7" s="46"/>
      <c r="JH7" s="46"/>
      <c r="JI7" s="46"/>
      <c r="JJ7" s="46"/>
      <c r="JK7" s="46"/>
      <c r="JL7" s="46"/>
      <c r="JM7" s="46"/>
      <c r="JN7" s="46"/>
      <c r="JO7" s="46"/>
      <c r="JP7" s="46"/>
      <c r="JQ7" s="46"/>
      <c r="JR7" s="46"/>
      <c r="JS7" s="46"/>
      <c r="JT7" s="46"/>
      <c r="JU7" s="46"/>
      <c r="JV7" s="46"/>
      <c r="JW7" s="46"/>
      <c r="JX7" s="46"/>
      <c r="JY7" s="46"/>
      <c r="JZ7" s="46"/>
      <c r="KA7" s="46"/>
      <c r="KB7" s="46"/>
      <c r="KC7" s="46"/>
      <c r="KD7" s="46"/>
      <c r="KE7" s="46"/>
      <c r="KF7" s="46"/>
      <c r="KG7" s="46"/>
      <c r="KH7" s="46"/>
      <c r="KI7" s="46"/>
      <c r="KJ7" s="46"/>
      <c r="KK7" s="46"/>
      <c r="KL7" s="46"/>
      <c r="KM7" s="46"/>
      <c r="KN7" s="46"/>
      <c r="KO7" s="46"/>
      <c r="KP7" s="46"/>
      <c r="KQ7" s="46"/>
      <c r="KR7" s="46"/>
      <c r="KS7" s="46"/>
      <c r="KT7" s="46"/>
      <c r="KU7" s="46"/>
      <c r="KV7" s="46"/>
      <c r="KW7" s="46"/>
      <c r="KX7" s="46"/>
      <c r="KY7" s="46"/>
      <c r="KZ7" s="46"/>
      <c r="LA7" s="46"/>
      <c r="LB7" s="46"/>
      <c r="LC7" s="46"/>
      <c r="LD7" s="46"/>
      <c r="LE7" s="46"/>
      <c r="LF7" s="46"/>
      <c r="LG7" s="46"/>
      <c r="LH7" s="46"/>
      <c r="LI7" s="46"/>
      <c r="LJ7" s="46"/>
      <c r="LK7" s="46"/>
      <c r="LL7" s="46"/>
      <c r="LM7" s="46"/>
      <c r="LN7" s="46"/>
      <c r="LO7" s="46"/>
      <c r="LP7" s="46"/>
      <c r="LQ7" s="46"/>
      <c r="LR7" s="46"/>
      <c r="LS7" s="46"/>
      <c r="LT7" s="46"/>
      <c r="LU7" s="46"/>
      <c r="LV7" s="46"/>
      <c r="LW7" s="46"/>
      <c r="LX7" s="46"/>
      <c r="LY7" s="46"/>
      <c r="LZ7" s="46"/>
      <c r="MA7" s="46"/>
      <c r="MB7" s="46"/>
      <c r="MC7" s="46"/>
      <c r="MD7" s="46"/>
      <c r="ME7" s="46"/>
      <c r="MF7" s="46"/>
      <c r="MG7" s="46"/>
      <c r="MH7" s="46"/>
      <c r="MI7" s="46"/>
      <c r="MJ7" s="46"/>
      <c r="MK7" s="46"/>
      <c r="ML7" s="46"/>
      <c r="MM7" s="46"/>
      <c r="MN7" s="46"/>
      <c r="MO7" s="46"/>
      <c r="MP7" s="46"/>
      <c r="MQ7" s="46"/>
      <c r="MR7" s="46"/>
      <c r="MS7" s="46"/>
      <c r="MT7" s="46"/>
      <c r="MU7" s="46"/>
      <c r="MV7" s="46"/>
      <c r="MW7" s="46"/>
      <c r="MX7" s="46"/>
      <c r="MY7" s="46"/>
      <c r="MZ7" s="46"/>
      <c r="NA7" s="46"/>
      <c r="NB7" s="46"/>
      <c r="NC7" s="46"/>
      <c r="ND7" s="46"/>
      <c r="NE7" s="46"/>
      <c r="NF7" s="46"/>
      <c r="NG7" s="46"/>
      <c r="NH7" s="46"/>
      <c r="NI7" s="46"/>
      <c r="NJ7" s="46"/>
      <c r="NK7" s="46"/>
      <c r="NL7" s="46"/>
      <c r="NM7" s="46"/>
      <c r="NN7" s="46"/>
      <c r="NO7" s="46"/>
      <c r="NP7" s="46"/>
      <c r="NQ7" s="46"/>
      <c r="NR7" s="46"/>
      <c r="NS7" s="46"/>
      <c r="NT7" s="46"/>
      <c r="NU7" s="46"/>
      <c r="NV7" s="46"/>
      <c r="NW7" s="46"/>
      <c r="NX7" s="46"/>
      <c r="NY7" s="46"/>
      <c r="NZ7" s="46"/>
      <c r="OA7" s="46"/>
      <c r="OB7" s="46"/>
      <c r="OC7" s="46"/>
      <c r="OD7" s="46"/>
      <c r="OE7" s="46"/>
      <c r="OF7" s="46"/>
      <c r="OG7" s="46"/>
      <c r="OH7" s="46"/>
      <c r="OI7" s="46"/>
      <c r="OJ7" s="46"/>
      <c r="OK7" s="46"/>
      <c r="OL7" s="46"/>
      <c r="OM7" s="46"/>
      <c r="ON7" s="46"/>
      <c r="OO7" s="46"/>
      <c r="OP7" s="46"/>
      <c r="OQ7" s="46"/>
      <c r="OR7" s="46"/>
      <c r="OS7" s="46"/>
      <c r="OT7" s="46"/>
      <c r="OU7" s="46"/>
      <c r="OV7" s="46"/>
      <c r="OW7" s="46"/>
      <c r="OX7" s="46"/>
      <c r="OY7" s="46"/>
      <c r="OZ7" s="46"/>
      <c r="PA7" s="46"/>
      <c r="PB7" s="46"/>
      <c r="PC7" s="46"/>
      <c r="PD7" s="46"/>
      <c r="PE7" s="46"/>
      <c r="PF7" s="46"/>
      <c r="PG7" s="46"/>
      <c r="PH7" s="46"/>
      <c r="PI7" s="46"/>
      <c r="PJ7" s="46"/>
      <c r="PK7" s="46"/>
      <c r="PL7" s="46"/>
      <c r="PM7" s="46"/>
      <c r="PN7" s="46"/>
      <c r="PO7" s="46"/>
      <c r="PP7" s="46"/>
      <c r="PQ7" s="46"/>
      <c r="PR7" s="46"/>
      <c r="PS7" s="46"/>
      <c r="PT7" s="46"/>
      <c r="PU7" s="46"/>
      <c r="PV7" s="46"/>
      <c r="PW7" s="46"/>
      <c r="PX7" s="46"/>
      <c r="PY7" s="46"/>
      <c r="PZ7" s="46"/>
      <c r="QA7" s="46"/>
      <c r="QB7" s="46"/>
      <c r="QC7" s="46"/>
      <c r="QD7" s="46"/>
      <c r="QE7" s="46"/>
      <c r="QF7" s="46"/>
      <c r="QG7" s="46"/>
      <c r="QH7" s="46"/>
      <c r="QI7" s="46"/>
      <c r="QJ7" s="46"/>
      <c r="QK7" s="46"/>
      <c r="QL7" s="46"/>
      <c r="QM7" s="46"/>
      <c r="QN7" s="46"/>
      <c r="QO7" s="46"/>
      <c r="QP7" s="46"/>
      <c r="QQ7" s="46"/>
      <c r="QR7" s="46"/>
      <c r="QS7" s="46"/>
      <c r="QT7" s="46"/>
      <c r="QU7" s="46"/>
      <c r="QV7" s="46"/>
      <c r="QW7" s="46"/>
      <c r="QX7" s="46"/>
      <c r="QY7" s="46"/>
      <c r="QZ7" s="46"/>
      <c r="RA7" s="46"/>
      <c r="RB7" s="46"/>
      <c r="RC7" s="46"/>
      <c r="RD7" s="46"/>
      <c r="RE7" s="46"/>
      <c r="RF7" s="46"/>
      <c r="RG7" s="46"/>
      <c r="RH7" s="46"/>
      <c r="RI7" s="46"/>
      <c r="RJ7" s="46"/>
      <c r="RK7" s="46"/>
      <c r="RL7" s="46"/>
      <c r="RM7" s="46"/>
      <c r="RN7" s="46"/>
      <c r="RO7" s="46"/>
      <c r="RP7" s="46"/>
      <c r="RQ7" s="46"/>
      <c r="RR7" s="46"/>
      <c r="RS7" s="46"/>
      <c r="RT7" s="46"/>
      <c r="RU7" s="46"/>
      <c r="RV7" s="46"/>
      <c r="RW7" s="46"/>
      <c r="RX7" s="46"/>
      <c r="RY7" s="46"/>
      <c r="RZ7" s="46"/>
      <c r="SA7" s="46"/>
      <c r="SB7" s="46"/>
      <c r="SC7" s="46"/>
      <c r="SD7" s="46"/>
      <c r="SE7" s="46"/>
      <c r="SF7" s="46"/>
      <c r="SG7" s="46"/>
      <c r="SH7" s="46"/>
      <c r="SI7" s="46"/>
      <c r="SJ7" s="46"/>
      <c r="SK7" s="46"/>
      <c r="SL7" s="46"/>
      <c r="SM7" s="46"/>
      <c r="SN7" s="46"/>
      <c r="SO7" s="46"/>
      <c r="SP7" s="46"/>
      <c r="SQ7" s="46"/>
      <c r="SR7" s="46"/>
      <c r="SS7" s="46"/>
      <c r="ST7" s="46"/>
      <c r="SU7" s="46"/>
      <c r="SV7" s="46"/>
      <c r="SW7" s="46"/>
      <c r="SX7" s="46"/>
      <c r="SY7" s="46"/>
      <c r="SZ7" s="46"/>
      <c r="TA7" s="46"/>
      <c r="TB7" s="46"/>
      <c r="TC7" s="46"/>
      <c r="TD7" s="46"/>
      <c r="TE7" s="46"/>
      <c r="TF7" s="46"/>
      <c r="TG7" s="46"/>
      <c r="TH7" s="46"/>
      <c r="TI7" s="46"/>
      <c r="TJ7" s="46"/>
      <c r="TK7" s="46"/>
      <c r="TL7" s="46"/>
      <c r="TM7" s="46"/>
      <c r="TN7" s="46"/>
      <c r="TO7" s="46"/>
      <c r="TP7" s="46"/>
      <c r="TQ7" s="46"/>
      <c r="TR7" s="46"/>
      <c r="TS7" s="46"/>
      <c r="TT7" s="46"/>
      <c r="TU7" s="46"/>
      <c r="TV7" s="46"/>
      <c r="TW7" s="46"/>
      <c r="TX7" s="46"/>
      <c r="TY7" s="46"/>
      <c r="TZ7" s="46"/>
      <c r="UA7" s="46"/>
      <c r="UB7" s="46"/>
      <c r="UC7" s="46"/>
      <c r="UD7" s="46"/>
      <c r="UE7" s="46"/>
      <c r="UF7" s="46"/>
      <c r="UG7" s="46"/>
      <c r="UH7" s="46"/>
      <c r="UI7" s="46"/>
      <c r="UJ7" s="46"/>
      <c r="UK7" s="46"/>
      <c r="UL7" s="46"/>
      <c r="UM7" s="46"/>
      <c r="UN7" s="46"/>
      <c r="UO7" s="46"/>
      <c r="UP7" s="46"/>
      <c r="UQ7" s="46"/>
      <c r="UR7" s="46"/>
      <c r="US7" s="46"/>
      <c r="UT7" s="46"/>
      <c r="UU7" s="46"/>
      <c r="UV7" s="46"/>
      <c r="UW7" s="46"/>
      <c r="UX7" s="46"/>
      <c r="UY7" s="46"/>
      <c r="UZ7" s="46"/>
      <c r="VA7" s="46"/>
      <c r="VB7" s="46"/>
      <c r="VC7" s="46"/>
      <c r="VD7" s="46"/>
      <c r="VE7" s="46"/>
      <c r="VF7" s="46"/>
      <c r="VG7" s="46"/>
      <c r="VH7" s="46"/>
      <c r="VI7" s="46"/>
      <c r="VJ7" s="46"/>
      <c r="VK7" s="46"/>
      <c r="VL7" s="46"/>
      <c r="VM7" s="46"/>
      <c r="VN7" s="46"/>
      <c r="VO7" s="46"/>
      <c r="VP7" s="46"/>
      <c r="VQ7" s="46"/>
      <c r="VR7" s="46"/>
      <c r="VS7" s="46"/>
      <c r="VT7" s="46"/>
      <c r="VU7" s="46"/>
      <c r="VV7" s="46"/>
      <c r="VW7" s="46"/>
      <c r="VX7" s="46"/>
      <c r="VY7" s="46"/>
      <c r="VZ7" s="46"/>
      <c r="WA7" s="46"/>
      <c r="WB7" s="46"/>
      <c r="WC7" s="46"/>
      <c r="WD7" s="46"/>
      <c r="WE7" s="46"/>
      <c r="WF7" s="46"/>
      <c r="WG7" s="46"/>
      <c r="WH7" s="46"/>
      <c r="WI7" s="46"/>
      <c r="WJ7" s="46"/>
      <c r="WK7" s="46"/>
      <c r="WL7" s="46"/>
      <c r="WM7" s="46"/>
      <c r="WN7" s="46"/>
      <c r="WO7" s="46"/>
      <c r="WP7" s="46"/>
      <c r="WQ7" s="46"/>
      <c r="WR7" s="46"/>
      <c r="WS7" s="46"/>
      <c r="WT7" s="46"/>
      <c r="WU7" s="46"/>
      <c r="WV7" s="46"/>
      <c r="WW7" s="46"/>
      <c r="WX7" s="46"/>
      <c r="WY7" s="46"/>
      <c r="WZ7" s="46"/>
      <c r="XA7" s="46"/>
      <c r="XB7" s="46"/>
      <c r="XC7" s="46"/>
      <c r="XD7" s="46"/>
      <c r="XE7" s="46"/>
      <c r="XF7" s="46"/>
      <c r="XG7" s="46"/>
      <c r="XH7" s="46"/>
      <c r="XI7" s="46"/>
      <c r="XJ7" s="46"/>
      <c r="XK7" s="46"/>
      <c r="XL7" s="46"/>
      <c r="XM7" s="46"/>
      <c r="XN7" s="46"/>
      <c r="XO7" s="46"/>
      <c r="XP7" s="46"/>
      <c r="XQ7" s="46"/>
      <c r="XR7" s="46"/>
      <c r="XS7" s="46"/>
      <c r="XT7" s="46"/>
      <c r="XU7" s="46"/>
      <c r="XV7" s="46"/>
      <c r="XW7" s="46"/>
      <c r="XX7" s="46"/>
      <c r="XY7" s="46"/>
      <c r="XZ7" s="46"/>
      <c r="YA7" s="46"/>
      <c r="YB7" s="46"/>
      <c r="YC7" s="46"/>
      <c r="YD7" s="46"/>
      <c r="YE7" s="46"/>
      <c r="YF7" s="46"/>
      <c r="YG7" s="46"/>
      <c r="YH7" s="46"/>
      <c r="YI7" s="46"/>
      <c r="YJ7" s="46"/>
      <c r="YK7" s="46"/>
      <c r="YL7" s="46"/>
      <c r="YM7" s="46"/>
      <c r="YN7" s="46"/>
      <c r="YO7" s="46"/>
      <c r="YP7" s="46"/>
      <c r="YQ7" s="46"/>
      <c r="YR7" s="46"/>
      <c r="YS7" s="46"/>
      <c r="YT7" s="46"/>
      <c r="YU7" s="46"/>
      <c r="YV7" s="46"/>
      <c r="YW7" s="46"/>
      <c r="YX7" s="46"/>
      <c r="YY7" s="46"/>
      <c r="YZ7" s="46"/>
      <c r="ZA7" s="46"/>
      <c r="ZB7" s="46"/>
      <c r="ZC7" s="46"/>
      <c r="ZD7" s="46"/>
      <c r="ZE7" s="46"/>
      <c r="ZF7" s="46"/>
      <c r="ZG7" s="46"/>
      <c r="ZH7" s="46"/>
      <c r="ZI7" s="46"/>
      <c r="ZJ7" s="46"/>
      <c r="ZK7" s="46"/>
      <c r="ZL7" s="46"/>
      <c r="ZM7" s="46"/>
      <c r="ZN7" s="46"/>
      <c r="ZO7" s="46"/>
      <c r="ZP7" s="46"/>
      <c r="ZQ7" s="46"/>
      <c r="ZR7" s="46"/>
      <c r="ZS7" s="46"/>
      <c r="ZT7" s="46"/>
      <c r="ZU7" s="46"/>
      <c r="ZV7" s="46"/>
      <c r="ZW7" s="46"/>
      <c r="ZX7" s="46"/>
      <c r="ZY7" s="46"/>
      <c r="ZZ7" s="46"/>
      <c r="AAA7" s="46"/>
      <c r="AAB7" s="46"/>
      <c r="AAC7" s="46"/>
      <c r="AAD7" s="46"/>
      <c r="AAE7" s="46"/>
      <c r="AAF7" s="46"/>
      <c r="AAG7" s="46"/>
      <c r="AAH7" s="46"/>
      <c r="AAI7" s="46"/>
      <c r="AAJ7" s="46"/>
      <c r="AAK7" s="46"/>
      <c r="AAL7" s="46"/>
      <c r="AAM7" s="46"/>
      <c r="AAN7" s="46"/>
      <c r="AAO7" s="46"/>
      <c r="AAP7" s="46"/>
      <c r="AAQ7" s="46"/>
      <c r="AAR7" s="46"/>
      <c r="AAS7" s="46"/>
      <c r="AAT7" s="46"/>
      <c r="AAU7" s="46"/>
      <c r="AAV7" s="46"/>
      <c r="AAW7" s="46"/>
      <c r="AAX7" s="46"/>
      <c r="AAY7" s="46"/>
      <c r="AAZ7" s="46"/>
      <c r="ABA7" s="46"/>
      <c r="ABB7" s="46"/>
      <c r="ABC7" s="46"/>
      <c r="ABD7" s="46"/>
      <c r="ABE7" s="46"/>
      <c r="ABF7" s="46"/>
      <c r="ABG7" s="46"/>
      <c r="ABH7" s="46"/>
      <c r="ABI7" s="46"/>
      <c r="ABJ7" s="46"/>
      <c r="ABK7" s="46"/>
      <c r="ABL7" s="46"/>
      <c r="ABM7" s="46"/>
      <c r="ABN7" s="46"/>
      <c r="ABO7" s="46"/>
      <c r="ABP7" s="46"/>
      <c r="ABQ7" s="46"/>
      <c r="ABR7" s="46"/>
      <c r="ABS7" s="46"/>
      <c r="ABT7" s="46"/>
      <c r="ABU7" s="46"/>
      <c r="ABV7" s="46"/>
      <c r="ABW7" s="46"/>
      <c r="ABX7" s="46"/>
      <c r="ABY7" s="46"/>
      <c r="ABZ7" s="46"/>
      <c r="ACA7" s="46"/>
      <c r="ACB7" s="46"/>
      <c r="ACC7" s="46"/>
      <c r="ACD7" s="46"/>
      <c r="ACE7" s="46"/>
      <c r="ACF7" s="46"/>
      <c r="ACG7" s="46"/>
      <c r="ACH7" s="46"/>
      <c r="ACI7" s="46"/>
      <c r="ACJ7" s="46"/>
      <c r="ACK7" s="46"/>
      <c r="ACL7" s="46"/>
      <c r="ACM7" s="46"/>
      <c r="ACN7" s="46"/>
      <c r="ACO7" s="46"/>
      <c r="ACP7" s="46"/>
      <c r="ACQ7" s="46"/>
      <c r="ACR7" s="46"/>
      <c r="ACS7" s="46"/>
      <c r="ACT7" s="46"/>
      <c r="ACU7" s="46"/>
      <c r="ACV7" s="46"/>
      <c r="ACW7" s="46"/>
      <c r="ACX7" s="46"/>
      <c r="ACY7" s="46"/>
      <c r="ACZ7" s="46"/>
      <c r="ADA7" s="46"/>
      <c r="ADB7" s="46"/>
      <c r="ADC7" s="46"/>
      <c r="ADD7" s="46"/>
      <c r="ADE7" s="46"/>
      <c r="ADF7" s="46"/>
      <c r="ADG7" s="46"/>
      <c r="ADH7" s="46"/>
      <c r="ADI7" s="46"/>
      <c r="ADJ7" s="46"/>
      <c r="ADK7" s="46"/>
      <c r="ADL7" s="46"/>
      <c r="ADM7" s="46"/>
      <c r="ADN7" s="46"/>
      <c r="ADO7" s="46"/>
      <c r="ADP7" s="46"/>
      <c r="ADQ7" s="46"/>
      <c r="ADR7" s="46"/>
      <c r="ADS7" s="46"/>
      <c r="ADT7" s="46"/>
      <c r="ADU7" s="46"/>
      <c r="ADV7" s="46"/>
      <c r="ADW7" s="46"/>
      <c r="ADX7" s="46"/>
      <c r="ADY7" s="46"/>
      <c r="ADZ7" s="46"/>
      <c r="AEA7" s="46"/>
      <c r="AEB7" s="46"/>
      <c r="AEC7" s="46"/>
      <c r="AED7" s="46"/>
      <c r="AEE7" s="46"/>
      <c r="AEF7" s="46"/>
      <c r="AEG7" s="46"/>
      <c r="AEH7" s="46"/>
      <c r="AEI7" s="46"/>
      <c r="AEJ7" s="46"/>
      <c r="AEK7" s="46"/>
      <c r="AEL7" s="46"/>
      <c r="AEM7" s="46"/>
      <c r="AEN7" s="46"/>
      <c r="AEO7" s="46"/>
      <c r="AEP7" s="46"/>
      <c r="AEQ7" s="46"/>
      <c r="AER7" s="46"/>
      <c r="AES7" s="46"/>
      <c r="AET7" s="46"/>
      <c r="AEU7" s="46"/>
      <c r="AEV7" s="46"/>
      <c r="AEW7" s="46"/>
      <c r="AEX7" s="46"/>
      <c r="AEY7" s="46"/>
      <c r="AEZ7" s="46"/>
      <c r="AFA7" s="46"/>
      <c r="AFB7" s="46"/>
      <c r="AFC7" s="46"/>
      <c r="AFD7" s="46"/>
      <c r="AFE7" s="46"/>
      <c r="AFF7" s="46"/>
      <c r="AFG7" s="46"/>
      <c r="AFH7" s="46"/>
      <c r="AFI7" s="46"/>
      <c r="AFJ7" s="46"/>
      <c r="AFK7" s="46"/>
      <c r="AFL7" s="46"/>
      <c r="AFM7" s="46"/>
      <c r="AFN7" s="46"/>
      <c r="AFO7" s="46"/>
      <c r="AFP7" s="46"/>
      <c r="AFQ7" s="46"/>
      <c r="AFR7" s="46"/>
      <c r="AFS7" s="46"/>
      <c r="AFT7" s="46"/>
      <c r="AFU7" s="46"/>
      <c r="AFV7" s="46"/>
      <c r="AFW7" s="46"/>
      <c r="AFX7" s="46"/>
      <c r="AFY7" s="46"/>
      <c r="AFZ7" s="46"/>
      <c r="AGA7" s="46"/>
      <c r="AGB7" s="46"/>
      <c r="AGC7" s="46"/>
      <c r="AGD7" s="46"/>
      <c r="AGE7" s="46"/>
      <c r="AGF7" s="46"/>
      <c r="AGG7" s="46"/>
      <c r="AGH7" s="46"/>
      <c r="AGI7" s="46"/>
      <c r="AGJ7" s="46"/>
      <c r="AGK7" s="46"/>
      <c r="AGL7" s="46"/>
      <c r="AGM7" s="46"/>
      <c r="AGN7" s="46"/>
      <c r="AGO7" s="46"/>
      <c r="AGP7" s="46"/>
      <c r="AGQ7" s="46"/>
      <c r="AGR7" s="46"/>
      <c r="AGS7" s="46"/>
      <c r="AGT7" s="46"/>
      <c r="AGU7" s="46"/>
      <c r="AGV7" s="46"/>
      <c r="AGW7" s="46"/>
      <c r="AGX7" s="46"/>
      <c r="AGY7" s="46"/>
      <c r="AGZ7" s="46"/>
      <c r="AHA7" s="46"/>
      <c r="AHB7" s="46"/>
      <c r="AHC7" s="46"/>
      <c r="AHD7" s="46"/>
      <c r="AHE7" s="46"/>
      <c r="AHF7" s="46"/>
      <c r="AHG7" s="46"/>
      <c r="AHH7" s="46"/>
      <c r="AHI7" s="46"/>
      <c r="AHJ7" s="46"/>
      <c r="AHK7" s="46"/>
      <c r="AHL7" s="46"/>
      <c r="AHM7" s="46"/>
      <c r="AHN7" s="46"/>
      <c r="AHO7" s="46"/>
      <c r="AHP7" s="46"/>
      <c r="AHQ7" s="46"/>
      <c r="AHR7" s="46"/>
      <c r="AHS7" s="46"/>
      <c r="AHT7" s="46"/>
      <c r="AHU7" s="46"/>
      <c r="AHV7" s="46"/>
      <c r="AHW7" s="46"/>
      <c r="AHX7" s="46"/>
      <c r="AHY7" s="46"/>
      <c r="AHZ7" s="46"/>
      <c r="AIA7" s="46"/>
      <c r="AIB7" s="46"/>
      <c r="AIC7" s="46"/>
      <c r="AID7" s="46"/>
      <c r="AIE7" s="46"/>
      <c r="AIF7" s="46"/>
      <c r="AIG7" s="46"/>
      <c r="AIH7" s="46"/>
      <c r="AII7" s="46"/>
      <c r="AIJ7" s="46"/>
      <c r="AIK7" s="46"/>
      <c r="AIL7" s="46"/>
      <c r="AIM7" s="46"/>
      <c r="AIN7" s="46"/>
      <c r="AIO7" s="46"/>
      <c r="AIP7" s="46"/>
      <c r="AIQ7" s="46"/>
      <c r="AIR7" s="46"/>
      <c r="AIS7" s="46"/>
      <c r="AIT7" s="46"/>
      <c r="AIU7" s="46"/>
      <c r="AIV7" s="46"/>
      <c r="AIW7" s="46"/>
      <c r="AIX7" s="46"/>
      <c r="AIY7" s="46"/>
      <c r="AIZ7" s="46"/>
      <c r="AJA7" s="46"/>
      <c r="AJB7" s="46"/>
      <c r="AJC7" s="46"/>
      <c r="AJD7" s="46"/>
      <c r="AJE7" s="46"/>
      <c r="AJF7" s="46"/>
      <c r="AJG7" s="46"/>
      <c r="AJH7" s="46"/>
      <c r="AJI7" s="46"/>
      <c r="AJJ7" s="46"/>
      <c r="AJK7" s="46"/>
      <c r="AJL7" s="46"/>
      <c r="AJM7" s="46"/>
      <c r="AJN7" s="46"/>
      <c r="AJO7" s="46"/>
      <c r="AJP7" s="46"/>
      <c r="AJQ7" s="46"/>
      <c r="AJR7" s="46"/>
      <c r="AJS7" s="46"/>
      <c r="AJT7" s="46"/>
      <c r="AJU7" s="46"/>
      <c r="AJV7" s="46"/>
      <c r="AJW7" s="46"/>
      <c r="AJX7" s="46"/>
      <c r="AJY7" s="46"/>
      <c r="AJZ7" s="46"/>
      <c r="AKA7" s="46"/>
      <c r="AKB7" s="46"/>
      <c r="AKC7" s="46"/>
      <c r="AKD7" s="46"/>
      <c r="AKE7" s="46"/>
      <c r="AKF7" s="46"/>
      <c r="AKG7" s="46"/>
      <c r="AKH7" s="46"/>
      <c r="AKI7" s="46"/>
      <c r="AKJ7" s="46"/>
      <c r="AKK7" s="46"/>
      <c r="AKL7" s="46"/>
      <c r="AKM7" s="46"/>
      <c r="AKN7" s="46"/>
      <c r="AKO7" s="46"/>
      <c r="AKP7" s="46"/>
      <c r="AKQ7" s="46"/>
      <c r="AKR7" s="46"/>
      <c r="AKS7" s="46"/>
      <c r="AKT7" s="46"/>
      <c r="AKU7" s="46"/>
      <c r="AKV7" s="46"/>
      <c r="AKW7" s="46"/>
      <c r="AKX7" s="46"/>
      <c r="AKY7" s="46"/>
      <c r="AKZ7" s="46"/>
      <c r="ALA7" s="46"/>
      <c r="ALB7" s="46"/>
      <c r="ALC7" s="46"/>
      <c r="ALD7" s="46"/>
      <c r="ALE7" s="46"/>
      <c r="ALF7" s="46"/>
      <c r="ALG7" s="46"/>
      <c r="ALH7" s="46"/>
      <c r="ALI7" s="46"/>
      <c r="ALJ7" s="46"/>
      <c r="ALK7" s="46"/>
      <c r="ALL7" s="46"/>
      <c r="ALM7" s="46"/>
      <c r="ALN7" s="46"/>
      <c r="ALO7" s="46"/>
      <c r="ALP7" s="46"/>
      <c r="ALQ7" s="46"/>
      <c r="ALR7" s="46"/>
      <c r="ALS7" s="46"/>
      <c r="ALT7" s="46"/>
      <c r="ALU7" s="46"/>
      <c r="ALV7" s="46"/>
      <c r="ALW7" s="46"/>
      <c r="ALX7" s="46"/>
      <c r="ALY7" s="46"/>
      <c r="ALZ7" s="46"/>
      <c r="AMA7" s="46"/>
      <c r="AMB7" s="46"/>
      <c r="AMC7" s="46"/>
      <c r="AMD7" s="46"/>
      <c r="AME7" s="46"/>
      <c r="AMF7" s="46"/>
      <c r="AMG7" s="46"/>
      <c r="AMH7" s="46"/>
      <c r="AMI7" s="46"/>
      <c r="AMJ7" s="46"/>
      <c r="AMK7" s="46"/>
      <c r="AML7" s="46"/>
      <c r="AMM7" s="46"/>
      <c r="AMN7" s="46"/>
      <c r="AMO7" s="46"/>
      <c r="AMP7" s="46"/>
      <c r="AMQ7" s="46"/>
      <c r="AMR7" s="46"/>
      <c r="AMS7" s="46"/>
      <c r="AMT7" s="46"/>
      <c r="AMU7" s="46"/>
      <c r="AMV7" s="46"/>
      <c r="AMW7" s="46"/>
      <c r="AMX7" s="46"/>
      <c r="AMY7" s="46"/>
      <c r="AMZ7" s="46"/>
      <c r="ANA7" s="46"/>
      <c r="ANB7" s="46"/>
      <c r="ANC7" s="46"/>
      <c r="AND7" s="46"/>
      <c r="ANE7" s="46"/>
      <c r="ANF7" s="46"/>
      <c r="ANG7" s="46"/>
      <c r="ANH7" s="46"/>
      <c r="ANI7" s="46"/>
      <c r="ANJ7" s="46"/>
      <c r="ANK7" s="46"/>
      <c r="ANL7" s="46"/>
      <c r="ANM7" s="46"/>
      <c r="ANN7" s="46"/>
      <c r="ANO7" s="46"/>
      <c r="ANP7" s="46"/>
      <c r="ANQ7" s="46"/>
      <c r="ANR7" s="46"/>
      <c r="ANS7" s="46"/>
      <c r="ANT7" s="46"/>
      <c r="ANU7" s="46"/>
      <c r="ANV7" s="46"/>
      <c r="ANW7" s="46"/>
      <c r="ANX7" s="46"/>
      <c r="ANY7" s="46"/>
      <c r="ANZ7" s="46"/>
      <c r="AOA7" s="46"/>
      <c r="AOB7" s="46"/>
      <c r="AOC7" s="46"/>
      <c r="AOD7" s="46"/>
      <c r="AOE7" s="46"/>
      <c r="AOF7" s="46"/>
      <c r="AOG7" s="46"/>
      <c r="AOH7" s="46"/>
      <c r="AOI7" s="46"/>
      <c r="AOJ7" s="46"/>
      <c r="AOK7" s="46"/>
      <c r="AOL7" s="46"/>
      <c r="AOM7" s="46"/>
      <c r="AON7" s="46"/>
      <c r="AOO7" s="46"/>
      <c r="AOP7" s="46"/>
      <c r="AOQ7" s="46"/>
      <c r="AOR7" s="46"/>
      <c r="AOS7" s="46"/>
      <c r="AOT7" s="46"/>
      <c r="AOU7" s="46"/>
      <c r="AOV7" s="46"/>
      <c r="AOW7" s="46"/>
      <c r="AOX7" s="46"/>
      <c r="AOY7" s="46"/>
      <c r="AOZ7" s="46"/>
      <c r="APA7" s="46"/>
      <c r="APB7" s="46"/>
      <c r="APC7" s="46"/>
      <c r="APD7" s="46"/>
      <c r="APE7" s="46"/>
      <c r="APF7" s="46"/>
      <c r="APG7" s="46"/>
      <c r="APH7" s="46"/>
      <c r="API7" s="46"/>
      <c r="APJ7" s="46"/>
      <c r="APK7" s="46"/>
      <c r="APL7" s="46"/>
      <c r="APM7" s="46"/>
      <c r="APN7" s="46"/>
      <c r="APO7" s="46"/>
      <c r="APP7" s="46"/>
      <c r="APQ7" s="46"/>
      <c r="APR7" s="46"/>
      <c r="APS7" s="46"/>
      <c r="APT7" s="46"/>
      <c r="APU7" s="46"/>
      <c r="APV7" s="46"/>
      <c r="APW7" s="46"/>
      <c r="APX7" s="46"/>
      <c r="APY7" s="46"/>
      <c r="APZ7" s="46"/>
      <c r="AQA7" s="46"/>
      <c r="AQB7" s="46"/>
      <c r="AQC7" s="46"/>
      <c r="AQD7" s="46"/>
      <c r="AQE7" s="46"/>
      <c r="AQF7" s="46"/>
      <c r="AQG7" s="46"/>
      <c r="AQH7" s="46"/>
      <c r="AQI7" s="46"/>
      <c r="AQJ7" s="46"/>
      <c r="AQK7" s="46"/>
      <c r="AQL7" s="46"/>
      <c r="AQM7" s="46"/>
      <c r="AQN7" s="46"/>
      <c r="AQO7" s="46"/>
      <c r="AQP7" s="46"/>
      <c r="AQQ7" s="46"/>
      <c r="AQR7" s="46"/>
      <c r="AQS7" s="46"/>
      <c r="AQT7" s="46"/>
      <c r="AQU7" s="46"/>
      <c r="AQV7" s="46"/>
      <c r="AQW7" s="46"/>
      <c r="AQX7" s="46"/>
      <c r="AQY7" s="46"/>
      <c r="AQZ7" s="46"/>
      <c r="ARA7" s="46"/>
      <c r="ARB7" s="46"/>
      <c r="ARC7" s="46"/>
      <c r="ARD7" s="46"/>
      <c r="ARE7" s="46"/>
      <c r="ARF7" s="46"/>
      <c r="ARG7" s="46"/>
      <c r="ARH7" s="46"/>
      <c r="ARI7" s="46"/>
      <c r="ARJ7" s="46"/>
      <c r="ARK7" s="46"/>
      <c r="ARL7" s="46"/>
      <c r="ARM7" s="46"/>
      <c r="ARN7" s="46"/>
      <c r="ARO7" s="46"/>
      <c r="ARP7" s="46"/>
      <c r="ARQ7" s="46"/>
      <c r="ARR7" s="46"/>
      <c r="ARS7" s="46"/>
      <c r="ART7" s="46"/>
      <c r="ARU7" s="46"/>
      <c r="ARV7" s="46"/>
      <c r="ARW7" s="46"/>
      <c r="ARX7" s="46"/>
      <c r="ARY7" s="46"/>
      <c r="ARZ7" s="46"/>
      <c r="ASA7" s="46"/>
      <c r="ASB7" s="46"/>
      <c r="ASC7" s="46"/>
      <c r="ASD7" s="46"/>
      <c r="ASE7" s="46"/>
      <c r="ASF7" s="46"/>
      <c r="ASG7" s="46"/>
      <c r="ASH7" s="46"/>
      <c r="ASI7" s="46"/>
      <c r="ASJ7" s="46"/>
      <c r="ASK7" s="46"/>
      <c r="ASL7" s="46"/>
      <c r="ASM7" s="46"/>
      <c r="ASN7" s="46"/>
      <c r="ASO7" s="46"/>
      <c r="ASP7" s="46"/>
      <c r="ASQ7" s="46"/>
      <c r="ASR7" s="46"/>
      <c r="ASS7" s="46"/>
      <c r="AST7" s="46"/>
      <c r="ASU7" s="46"/>
      <c r="ASV7" s="46"/>
      <c r="ASW7" s="46"/>
      <c r="ASX7" s="46"/>
      <c r="ASY7" s="46"/>
      <c r="ASZ7" s="46"/>
      <c r="ATA7" s="46"/>
      <c r="ATB7" s="46"/>
      <c r="ATC7" s="46"/>
      <c r="ATD7" s="46"/>
      <c r="ATE7" s="46"/>
      <c r="ATF7" s="46"/>
      <c r="ATG7" s="46"/>
      <c r="ATH7" s="46"/>
      <c r="ATI7" s="46"/>
      <c r="ATJ7" s="46"/>
      <c r="ATK7" s="46"/>
      <c r="ATL7" s="46"/>
      <c r="ATM7" s="46"/>
      <c r="ATN7" s="46"/>
      <c r="ATO7" s="46"/>
      <c r="ATP7" s="46"/>
      <c r="ATQ7" s="46"/>
      <c r="ATR7" s="46"/>
      <c r="ATS7" s="46"/>
      <c r="ATT7" s="46"/>
      <c r="ATU7" s="46"/>
      <c r="ATV7" s="46"/>
      <c r="ATW7" s="46"/>
      <c r="ATX7" s="46"/>
      <c r="ATY7" s="46"/>
      <c r="ATZ7" s="46"/>
      <c r="AUA7" s="46"/>
      <c r="AUB7" s="46"/>
      <c r="AUC7" s="46"/>
      <c r="AUD7" s="46"/>
      <c r="AUE7" s="46"/>
      <c r="AUF7" s="46"/>
      <c r="AUG7" s="46"/>
      <c r="AUH7" s="46"/>
      <c r="AUI7" s="46"/>
      <c r="AUJ7" s="46"/>
      <c r="AUK7" s="46"/>
      <c r="AUL7" s="46"/>
      <c r="AUM7" s="46"/>
      <c r="AUN7" s="46"/>
      <c r="AUO7" s="46"/>
      <c r="AUP7" s="46"/>
      <c r="AUQ7" s="46"/>
      <c r="AUR7" s="46"/>
      <c r="AUS7" s="46"/>
      <c r="AUT7" s="46"/>
      <c r="AUU7" s="46"/>
      <c r="AUV7" s="46"/>
      <c r="AUW7" s="46"/>
      <c r="AUX7" s="46"/>
      <c r="AUY7" s="46"/>
      <c r="AUZ7" s="46"/>
      <c r="AVA7" s="46"/>
      <c r="AVB7" s="46"/>
      <c r="AVC7" s="46"/>
      <c r="AVD7" s="46"/>
      <c r="AVE7" s="46"/>
      <c r="AVF7" s="46"/>
      <c r="AVG7" s="46"/>
      <c r="AVH7" s="46"/>
      <c r="AVI7" s="46"/>
      <c r="AVJ7" s="46"/>
      <c r="AVK7" s="46"/>
      <c r="AVL7" s="46"/>
      <c r="AVM7" s="46"/>
      <c r="AVN7" s="46"/>
      <c r="AVO7" s="46"/>
      <c r="AVP7" s="46"/>
      <c r="AVQ7" s="46"/>
      <c r="AVR7" s="46"/>
      <c r="AVS7" s="46"/>
      <c r="AVT7" s="46"/>
      <c r="AVU7" s="46"/>
      <c r="AVV7" s="46"/>
      <c r="AVW7" s="46"/>
      <c r="AVX7" s="46"/>
      <c r="AVY7" s="46"/>
      <c r="AVZ7" s="46"/>
      <c r="AWA7" s="46"/>
      <c r="AWB7" s="46"/>
      <c r="AWC7" s="46"/>
      <c r="AWD7" s="46"/>
      <c r="AWE7" s="46"/>
      <c r="AWF7" s="46"/>
      <c r="AWG7" s="46"/>
      <c r="AWH7" s="46"/>
      <c r="AWI7" s="46"/>
      <c r="AWJ7" s="46"/>
      <c r="AWK7" s="46"/>
      <c r="AWL7" s="46"/>
      <c r="AWM7" s="46"/>
      <c r="AWN7" s="46"/>
      <c r="AWO7" s="46"/>
      <c r="AWP7" s="46"/>
      <c r="AWQ7" s="46"/>
      <c r="AWR7" s="46"/>
      <c r="AWS7" s="46"/>
      <c r="AWT7" s="46"/>
      <c r="AWU7" s="46"/>
      <c r="AWV7" s="46"/>
      <c r="AWW7" s="46"/>
      <c r="AWX7" s="46"/>
      <c r="AWY7" s="46"/>
      <c r="AWZ7" s="46"/>
      <c r="AXA7" s="46"/>
      <c r="AXB7" s="46"/>
      <c r="AXC7" s="46"/>
      <c r="AXD7" s="46"/>
      <c r="AXE7" s="46"/>
      <c r="AXF7" s="46"/>
      <c r="AXG7" s="46"/>
      <c r="AXH7" s="46"/>
      <c r="AXI7" s="46"/>
      <c r="AXJ7" s="46"/>
      <c r="AXK7" s="46"/>
      <c r="AXL7" s="46"/>
      <c r="AXM7" s="46"/>
      <c r="AXN7" s="46"/>
      <c r="AXO7" s="46"/>
      <c r="AXP7" s="46"/>
      <c r="AXQ7" s="46"/>
      <c r="AXR7" s="46"/>
      <c r="AXS7" s="46"/>
      <c r="AXT7" s="46"/>
      <c r="AXU7" s="46"/>
      <c r="AXV7" s="46"/>
      <c r="AXW7" s="46"/>
      <c r="AXX7" s="46"/>
      <c r="AXY7" s="46"/>
      <c r="AXZ7" s="46"/>
      <c r="AYA7" s="46"/>
      <c r="AYB7" s="46"/>
      <c r="AYC7" s="46"/>
      <c r="AYD7" s="46"/>
      <c r="AYE7" s="46"/>
      <c r="AYF7" s="46"/>
      <c r="AYG7" s="46"/>
      <c r="AYH7" s="46"/>
      <c r="AYI7" s="46"/>
      <c r="AYJ7" s="46"/>
      <c r="AYK7" s="46"/>
      <c r="AYL7" s="46"/>
      <c r="AYM7" s="46"/>
      <c r="AYN7" s="46"/>
      <c r="AYO7" s="46"/>
      <c r="AYP7" s="46"/>
      <c r="AYQ7" s="46"/>
      <c r="AYR7" s="46"/>
      <c r="AYS7" s="46"/>
      <c r="AYT7" s="46"/>
      <c r="AYU7" s="46"/>
      <c r="AYV7" s="46"/>
      <c r="AYW7" s="46"/>
      <c r="AYX7" s="46"/>
      <c r="AYY7" s="46"/>
      <c r="AYZ7" s="46"/>
      <c r="AZA7" s="46"/>
      <c r="AZB7" s="46"/>
      <c r="AZC7" s="46"/>
      <c r="AZD7" s="46"/>
      <c r="AZE7" s="46"/>
      <c r="AZF7" s="46"/>
      <c r="AZG7" s="46"/>
      <c r="AZH7" s="46"/>
      <c r="AZI7" s="46"/>
      <c r="AZJ7" s="46"/>
      <c r="AZK7" s="46"/>
      <c r="AZL7" s="46"/>
      <c r="AZM7" s="46"/>
      <c r="AZN7" s="46"/>
      <c r="AZO7" s="46"/>
      <c r="AZP7" s="46"/>
      <c r="AZQ7" s="46"/>
      <c r="AZR7" s="46"/>
      <c r="AZS7" s="46"/>
      <c r="AZT7" s="46"/>
      <c r="AZU7" s="46"/>
      <c r="AZV7" s="46"/>
      <c r="AZW7" s="46"/>
      <c r="AZX7" s="46"/>
      <c r="AZY7" s="46"/>
      <c r="AZZ7" s="46"/>
      <c r="BAA7" s="46"/>
      <c r="BAB7" s="46"/>
      <c r="BAC7" s="46"/>
      <c r="BAD7" s="46"/>
      <c r="BAE7" s="46"/>
      <c r="BAF7" s="46"/>
      <c r="BAG7" s="46"/>
      <c r="BAH7" s="46"/>
      <c r="BAI7" s="46"/>
      <c r="BAJ7" s="46"/>
      <c r="BAK7" s="46"/>
      <c r="BAL7" s="46"/>
      <c r="BAM7" s="46"/>
      <c r="BAN7" s="46"/>
      <c r="BAO7" s="46"/>
      <c r="BAP7" s="46"/>
      <c r="BAQ7" s="46"/>
      <c r="BAR7" s="46"/>
      <c r="BAS7" s="46"/>
      <c r="BAT7" s="46"/>
      <c r="BAU7" s="46"/>
      <c r="BAV7" s="46"/>
      <c r="BAW7" s="46"/>
      <c r="BAX7" s="46"/>
      <c r="BAY7" s="46"/>
      <c r="BAZ7" s="46"/>
      <c r="BBA7" s="46"/>
      <c r="BBB7" s="46"/>
      <c r="BBC7" s="46"/>
      <c r="BBD7" s="46"/>
      <c r="BBE7" s="46"/>
      <c r="BBF7" s="46"/>
      <c r="BBG7" s="46"/>
      <c r="BBH7" s="46"/>
      <c r="BBI7" s="46"/>
      <c r="BBJ7" s="46"/>
      <c r="BBK7" s="46"/>
      <c r="BBL7" s="46"/>
      <c r="BBM7" s="46"/>
      <c r="BBN7" s="46"/>
      <c r="BBO7" s="46"/>
      <c r="BBP7" s="46"/>
      <c r="BBQ7" s="46"/>
      <c r="BBR7" s="46"/>
      <c r="BBS7" s="46"/>
      <c r="BBT7" s="46"/>
      <c r="BBU7" s="46"/>
      <c r="BBV7" s="46"/>
      <c r="BBW7" s="46"/>
      <c r="BBX7" s="46"/>
      <c r="BBY7" s="46"/>
      <c r="BBZ7" s="46"/>
      <c r="BCA7" s="46"/>
      <c r="BCB7" s="46"/>
      <c r="BCC7" s="46"/>
      <c r="BCD7" s="46"/>
      <c r="BCE7" s="46"/>
      <c r="BCF7" s="46"/>
      <c r="BCG7" s="46"/>
      <c r="BCH7" s="46"/>
      <c r="BCI7" s="46"/>
      <c r="BCJ7" s="46"/>
      <c r="BCK7" s="46"/>
      <c r="BCL7" s="46"/>
      <c r="BCM7" s="46"/>
      <c r="BCN7" s="46"/>
      <c r="BCO7" s="46"/>
      <c r="BCP7" s="46"/>
      <c r="BCQ7" s="46"/>
      <c r="BCR7" s="46"/>
      <c r="BCS7" s="46"/>
      <c r="BCT7" s="46"/>
      <c r="BCU7" s="46"/>
      <c r="BCV7" s="46"/>
      <c r="BCW7" s="46"/>
      <c r="BCX7" s="46"/>
      <c r="BCY7" s="46"/>
      <c r="BCZ7" s="46"/>
      <c r="BDA7" s="46"/>
      <c r="BDB7" s="46"/>
      <c r="BDC7" s="46"/>
      <c r="BDD7" s="46"/>
      <c r="BDE7" s="46"/>
      <c r="BDF7" s="46"/>
      <c r="BDG7" s="46"/>
      <c r="BDH7" s="46"/>
      <c r="BDI7" s="46"/>
      <c r="BDJ7" s="46"/>
      <c r="BDK7" s="46"/>
      <c r="BDL7" s="46"/>
      <c r="BDM7" s="46"/>
      <c r="BDN7" s="46"/>
      <c r="BDO7" s="46"/>
      <c r="BDP7" s="46"/>
      <c r="BDQ7" s="46"/>
      <c r="BDR7" s="46"/>
      <c r="BDS7" s="46"/>
      <c r="BDT7" s="46"/>
      <c r="BDU7" s="46"/>
      <c r="BDV7" s="46"/>
      <c r="BDW7" s="46"/>
      <c r="BDX7" s="46"/>
      <c r="BDY7" s="46"/>
      <c r="BDZ7" s="46"/>
      <c r="BEA7" s="46"/>
      <c r="BEB7" s="46"/>
      <c r="BEC7" s="46"/>
      <c r="BED7" s="46"/>
      <c r="BEE7" s="46"/>
      <c r="BEF7" s="46"/>
      <c r="BEG7" s="46"/>
      <c r="BEH7" s="46"/>
      <c r="BEI7" s="46"/>
      <c r="BEJ7" s="46"/>
      <c r="BEK7" s="46"/>
      <c r="BEL7" s="46"/>
      <c r="BEM7" s="46"/>
      <c r="BEN7" s="46"/>
      <c r="BEO7" s="46"/>
      <c r="BEP7" s="46"/>
      <c r="BEQ7" s="46"/>
      <c r="BER7" s="46"/>
      <c r="BES7" s="46"/>
      <c r="BET7" s="46"/>
      <c r="BEU7" s="46"/>
      <c r="BEV7" s="46"/>
      <c r="BEW7" s="46"/>
      <c r="BEX7" s="46"/>
      <c r="BEY7" s="46"/>
      <c r="BEZ7" s="46"/>
      <c r="BFA7" s="46"/>
      <c r="BFB7" s="46"/>
      <c r="BFC7" s="46"/>
      <c r="BFD7" s="46"/>
      <c r="BFE7" s="46"/>
      <c r="BFF7" s="46"/>
      <c r="BFG7" s="46"/>
      <c r="BFH7" s="46"/>
      <c r="BFI7" s="46"/>
      <c r="BFJ7" s="46"/>
      <c r="BFK7" s="46"/>
      <c r="BFL7" s="46"/>
      <c r="BFM7" s="46"/>
      <c r="BFN7" s="46"/>
      <c r="BFO7" s="46"/>
      <c r="BFP7" s="46"/>
      <c r="BFQ7" s="46"/>
      <c r="BFR7" s="46"/>
      <c r="BFS7" s="46"/>
      <c r="BFT7" s="46"/>
      <c r="BFU7" s="46"/>
      <c r="BFV7" s="46"/>
      <c r="BFW7" s="46"/>
      <c r="BFX7" s="46"/>
      <c r="BFY7" s="46"/>
      <c r="BFZ7" s="46"/>
      <c r="BGA7" s="46"/>
      <c r="BGB7" s="46"/>
      <c r="BGC7" s="46"/>
      <c r="BGD7" s="46"/>
      <c r="BGE7" s="46"/>
      <c r="BGF7" s="46"/>
      <c r="BGG7" s="46"/>
      <c r="BGH7" s="46"/>
      <c r="BGI7" s="46"/>
      <c r="BGJ7" s="46"/>
      <c r="BGK7" s="46"/>
      <c r="BGL7" s="46"/>
      <c r="BGM7" s="46"/>
      <c r="BGN7" s="46"/>
      <c r="BGO7" s="46"/>
      <c r="BGP7" s="46"/>
      <c r="BGQ7" s="46"/>
      <c r="BGR7" s="46"/>
      <c r="BGS7" s="46"/>
      <c r="BGT7" s="46"/>
      <c r="BGU7" s="46"/>
      <c r="BGV7" s="46"/>
      <c r="BGW7" s="46"/>
      <c r="BGX7" s="46"/>
      <c r="BGY7" s="46"/>
      <c r="BGZ7" s="46"/>
      <c r="BHA7" s="46"/>
      <c r="BHB7" s="46"/>
      <c r="BHC7" s="46"/>
      <c r="BHD7" s="46"/>
      <c r="BHE7" s="46"/>
      <c r="BHF7" s="46"/>
      <c r="BHG7" s="46"/>
      <c r="BHH7" s="46"/>
      <c r="BHI7" s="46"/>
      <c r="BHJ7" s="46"/>
      <c r="BHK7" s="46"/>
      <c r="BHL7" s="46"/>
      <c r="BHM7" s="46"/>
      <c r="BHN7" s="46"/>
      <c r="BHO7" s="46"/>
      <c r="BHP7" s="46"/>
      <c r="BHQ7" s="46"/>
      <c r="BHR7" s="46"/>
      <c r="BHS7" s="46"/>
      <c r="BHT7" s="46"/>
      <c r="BHU7" s="46"/>
      <c r="BHV7" s="46"/>
      <c r="BHW7" s="46"/>
      <c r="BHX7" s="46"/>
      <c r="BHY7" s="46"/>
      <c r="BHZ7" s="46"/>
      <c r="BIA7" s="46"/>
      <c r="BIB7" s="46"/>
      <c r="BIC7" s="46"/>
      <c r="BID7" s="46"/>
      <c r="BIE7" s="46"/>
      <c r="BIF7" s="46"/>
      <c r="BIG7" s="46"/>
      <c r="BIH7" s="46"/>
      <c r="BII7" s="46"/>
      <c r="BIJ7" s="46"/>
      <c r="BIK7" s="46"/>
      <c r="BIL7" s="46"/>
      <c r="BIM7" s="46"/>
      <c r="BIN7" s="46"/>
      <c r="BIO7" s="46"/>
      <c r="BIP7" s="46"/>
      <c r="BIQ7" s="46"/>
      <c r="BIR7" s="46"/>
      <c r="BIS7" s="46"/>
      <c r="BIT7" s="46"/>
      <c r="BIU7" s="46"/>
      <c r="BIV7" s="46"/>
      <c r="BIW7" s="46"/>
      <c r="BIX7" s="46"/>
      <c r="BIY7" s="46"/>
      <c r="BIZ7" s="46"/>
      <c r="BJA7" s="46"/>
      <c r="BJB7" s="46"/>
      <c r="BJC7" s="46"/>
      <c r="BJD7" s="46"/>
      <c r="BJE7" s="46"/>
      <c r="BJF7" s="46"/>
      <c r="BJG7" s="46"/>
      <c r="BJH7" s="46"/>
      <c r="BJI7" s="46"/>
      <c r="BJJ7" s="46"/>
      <c r="BJK7" s="46"/>
      <c r="BJL7" s="46"/>
      <c r="BJM7" s="46"/>
      <c r="BJN7" s="46"/>
      <c r="BJO7" s="46"/>
      <c r="BJP7" s="46"/>
      <c r="BJQ7" s="46"/>
      <c r="BJR7" s="46"/>
      <c r="BJS7" s="46"/>
      <c r="BJT7" s="46"/>
      <c r="BJU7" s="46"/>
      <c r="BJV7" s="46"/>
      <c r="BJW7" s="46"/>
      <c r="BJX7" s="46"/>
      <c r="BJY7" s="46"/>
      <c r="BJZ7" s="46"/>
      <c r="BKA7" s="46"/>
      <c r="BKB7" s="46"/>
      <c r="BKC7" s="46"/>
      <c r="BKD7" s="46"/>
      <c r="BKE7" s="46"/>
      <c r="BKF7" s="46"/>
      <c r="BKG7" s="46"/>
      <c r="BKH7" s="46"/>
      <c r="BKI7" s="46"/>
      <c r="BKJ7" s="46"/>
      <c r="BKK7" s="46"/>
      <c r="BKL7" s="46"/>
      <c r="BKM7" s="46"/>
      <c r="BKN7" s="46"/>
      <c r="BKO7" s="46"/>
      <c r="BKP7" s="46"/>
      <c r="BKQ7" s="46"/>
      <c r="BKR7" s="46"/>
      <c r="BKS7" s="46"/>
      <c r="BKT7" s="46"/>
      <c r="BKU7" s="46"/>
      <c r="BKV7" s="46"/>
      <c r="BKW7" s="46"/>
      <c r="BKX7" s="46"/>
      <c r="BKY7" s="46"/>
      <c r="BKZ7" s="46"/>
      <c r="BLA7" s="46"/>
      <c r="BLB7" s="46"/>
      <c r="BLC7" s="46"/>
      <c r="BLD7" s="46"/>
      <c r="BLE7" s="46"/>
      <c r="BLF7" s="46"/>
      <c r="BLG7" s="46"/>
      <c r="BLH7" s="46"/>
      <c r="BLI7" s="46"/>
      <c r="BLJ7" s="46"/>
      <c r="BLK7" s="46"/>
      <c r="BLL7" s="46"/>
      <c r="BLM7" s="46"/>
      <c r="BLN7" s="46"/>
      <c r="BLO7" s="46"/>
      <c r="BLP7" s="46"/>
      <c r="BLQ7" s="46"/>
      <c r="BLR7" s="46"/>
      <c r="BLS7" s="46"/>
      <c r="BLT7" s="46"/>
      <c r="BLU7" s="46"/>
      <c r="BLV7" s="46"/>
      <c r="BLW7" s="46"/>
      <c r="BLX7" s="46"/>
      <c r="BLY7" s="46"/>
      <c r="BLZ7" s="46"/>
      <c r="BMA7" s="46"/>
      <c r="BMB7" s="46"/>
      <c r="BMC7" s="46"/>
      <c r="BMD7" s="46"/>
      <c r="BME7" s="46"/>
      <c r="BMF7" s="46"/>
      <c r="BMG7" s="46"/>
      <c r="BMH7" s="46"/>
      <c r="BMI7" s="46"/>
      <c r="BMJ7" s="46"/>
      <c r="BMK7" s="46"/>
      <c r="BML7" s="46"/>
      <c r="BMM7" s="46"/>
      <c r="BMN7" s="46"/>
      <c r="BMO7" s="46"/>
      <c r="BMP7" s="46"/>
      <c r="BMQ7" s="46"/>
      <c r="BMR7" s="46"/>
      <c r="BMS7" s="46"/>
      <c r="BMT7" s="46"/>
      <c r="BMU7" s="46"/>
      <c r="BMV7" s="46"/>
      <c r="BMW7" s="46"/>
      <c r="BMX7" s="46"/>
      <c r="BMY7" s="46"/>
      <c r="BMZ7" s="46"/>
      <c r="BNA7" s="46"/>
      <c r="BNB7" s="46"/>
      <c r="BNC7" s="46"/>
      <c r="BND7" s="46"/>
      <c r="BNE7" s="46"/>
      <c r="BNF7" s="46"/>
      <c r="BNG7" s="46"/>
      <c r="BNH7" s="46"/>
      <c r="BNI7" s="46"/>
      <c r="BNJ7" s="46"/>
      <c r="BNK7" s="46"/>
      <c r="BNL7" s="46"/>
      <c r="BNM7" s="46"/>
      <c r="BNN7" s="46"/>
      <c r="BNO7" s="46"/>
      <c r="BNP7" s="46"/>
      <c r="BNQ7" s="46"/>
      <c r="BNR7" s="46"/>
      <c r="BNS7" s="46"/>
      <c r="BNT7" s="46"/>
      <c r="BNU7" s="46"/>
      <c r="BNV7" s="46"/>
      <c r="BNW7" s="46"/>
      <c r="BNX7" s="46"/>
      <c r="BNY7" s="46"/>
      <c r="BNZ7" s="46"/>
      <c r="BOA7" s="46"/>
      <c r="BOB7" s="46"/>
      <c r="BOC7" s="46"/>
      <c r="BOD7" s="46"/>
      <c r="BOE7" s="46"/>
      <c r="BOF7" s="46"/>
      <c r="BOG7" s="46"/>
      <c r="BOH7" s="46"/>
      <c r="BOI7" s="46"/>
      <c r="BOJ7" s="46"/>
      <c r="BOK7" s="46"/>
      <c r="BOL7" s="46"/>
      <c r="BOM7" s="46"/>
      <c r="BON7" s="46"/>
      <c r="BOO7" s="46"/>
      <c r="BOP7" s="46"/>
      <c r="BOQ7" s="46"/>
      <c r="BOR7" s="46"/>
      <c r="BOS7" s="46"/>
      <c r="BOT7" s="46"/>
      <c r="BOU7" s="46"/>
      <c r="BOV7" s="46"/>
      <c r="BOW7" s="46"/>
      <c r="BOX7" s="46"/>
      <c r="BOY7" s="46"/>
      <c r="BOZ7" s="46"/>
      <c r="BPA7" s="46"/>
      <c r="BPB7" s="46"/>
      <c r="BPC7" s="46"/>
      <c r="BPD7" s="46"/>
      <c r="BPE7" s="46"/>
      <c r="BPF7" s="46"/>
      <c r="BPG7" s="46"/>
      <c r="BPH7" s="46"/>
      <c r="BPI7" s="46"/>
      <c r="BPJ7" s="46"/>
      <c r="BPK7" s="46"/>
      <c r="BPL7" s="46"/>
      <c r="BPM7" s="46"/>
      <c r="BPN7" s="46"/>
      <c r="BPO7" s="46"/>
      <c r="BPP7" s="46"/>
      <c r="BPQ7" s="46"/>
      <c r="BPR7" s="46"/>
      <c r="BPS7" s="46"/>
      <c r="BPT7" s="46"/>
      <c r="BPU7" s="46"/>
      <c r="BPV7" s="46"/>
      <c r="BPW7" s="46"/>
      <c r="BPX7" s="46"/>
      <c r="BPY7" s="46"/>
      <c r="BPZ7" s="46"/>
      <c r="BQA7" s="46"/>
      <c r="BQB7" s="46"/>
      <c r="BQC7" s="46"/>
      <c r="BQD7" s="46"/>
      <c r="BQE7" s="46"/>
      <c r="BQF7" s="46"/>
      <c r="BQG7" s="46"/>
      <c r="BQH7" s="46"/>
      <c r="BQI7" s="46"/>
      <c r="BQJ7" s="46"/>
      <c r="BQK7" s="46"/>
      <c r="BQL7" s="46"/>
      <c r="BQM7" s="46"/>
      <c r="BQN7" s="46"/>
      <c r="BQO7" s="46"/>
      <c r="BQP7" s="46"/>
      <c r="BQQ7" s="46"/>
      <c r="BQR7" s="46"/>
      <c r="BQS7" s="46"/>
      <c r="BQT7" s="46"/>
      <c r="BQU7" s="46"/>
      <c r="BQV7" s="46"/>
      <c r="BQW7" s="46"/>
      <c r="BQX7" s="46"/>
      <c r="BQY7" s="46"/>
      <c r="BQZ7" s="46"/>
    </row>
    <row r="8" spans="1:1820" s="12" customFormat="1" ht="27.95" hidden="1" customHeight="1" outlineLevel="4" x14ac:dyDescent="0.2">
      <c r="A8" s="282"/>
      <c r="B8" s="297"/>
      <c r="C8" s="77" t="s">
        <v>1004</v>
      </c>
      <c r="D8" s="10" t="s">
        <v>1004</v>
      </c>
      <c r="E8" s="78" t="s">
        <v>1009</v>
      </c>
      <c r="F8" s="78"/>
      <c r="G8" s="78"/>
      <c r="H8" s="10" t="s">
        <v>1016</v>
      </c>
      <c r="I8" s="10" t="s">
        <v>14</v>
      </c>
      <c r="J8" s="78"/>
      <c r="K8" s="78"/>
      <c r="L8" s="78"/>
      <c r="M8" s="78"/>
      <c r="N8" s="103" t="s">
        <v>196</v>
      </c>
      <c r="O8" s="103" t="s">
        <v>196</v>
      </c>
      <c r="P8" s="104">
        <v>0</v>
      </c>
      <c r="Q8" s="104">
        <v>0</v>
      </c>
      <c r="R8" s="104">
        <v>0</v>
      </c>
      <c r="S8" s="104">
        <v>0</v>
      </c>
      <c r="T8" s="104">
        <v>0</v>
      </c>
      <c r="U8" s="143">
        <v>0</v>
      </c>
      <c r="V8" s="104">
        <v>0</v>
      </c>
      <c r="W8" s="104">
        <v>0</v>
      </c>
      <c r="X8" s="104">
        <v>1</v>
      </c>
      <c r="Y8" s="104">
        <v>0</v>
      </c>
      <c r="Z8" s="104">
        <v>0</v>
      </c>
      <c r="AA8" s="104">
        <v>0</v>
      </c>
      <c r="AB8" s="198">
        <f t="shared" si="0"/>
        <v>1</v>
      </c>
      <c r="AC8" s="104">
        <v>0</v>
      </c>
      <c r="AD8" s="104">
        <v>0</v>
      </c>
      <c r="AE8" s="104">
        <v>0</v>
      </c>
      <c r="AF8" s="104">
        <v>0</v>
      </c>
      <c r="AG8" s="104">
        <v>0</v>
      </c>
      <c r="AH8" s="143">
        <v>0</v>
      </c>
      <c r="AI8" s="104">
        <v>0</v>
      </c>
      <c r="AJ8" s="104">
        <v>0</v>
      </c>
      <c r="AK8" s="104">
        <v>0</v>
      </c>
      <c r="AL8" s="104">
        <v>0</v>
      </c>
      <c r="AM8" s="104">
        <v>0</v>
      </c>
      <c r="AN8" s="104">
        <v>0</v>
      </c>
      <c r="AO8" s="21">
        <f t="shared" si="3"/>
        <v>0</v>
      </c>
      <c r="AP8" s="189" t="str">
        <f t="shared" si="4"/>
        <v/>
      </c>
      <c r="AQ8" s="91" t="str">
        <f>+IF(AP8="","",IF(AND(SUM($P8:U8)=1,SUM($AC8:AH8)=1),"TERMINADA",IF(SUM($P8:U8)=0,"SIN INICIAR",IF(AP8&gt;1,"ADELANTADA",IF(AP8&lt;0.6,"CRÍTICA",IF(AP8&lt;0.95,"EN PROCESO","GESTIÓN NORMAL"))))))</f>
        <v/>
      </c>
      <c r="AR8" s="38" t="str">
        <f t="shared" si="1"/>
        <v/>
      </c>
      <c r="AS8" s="71" t="s">
        <v>1267</v>
      </c>
      <c r="AT8" s="71"/>
      <c r="AU8" s="71"/>
      <c r="AV8" s="79"/>
      <c r="AW8" s="79"/>
      <c r="AX8" s="162"/>
      <c r="AY8" s="79"/>
      <c r="AZ8" s="79"/>
      <c r="BA8" s="233">
        <f t="shared" si="2"/>
        <v>1</v>
      </c>
      <c r="BB8" s="79"/>
      <c r="BC8" s="79"/>
      <c r="BD8" s="79"/>
      <c r="BE8" s="79"/>
      <c r="BF8" s="79"/>
      <c r="BG8" s="79"/>
      <c r="BH8" s="79"/>
      <c r="BI8" s="79"/>
      <c r="BJ8" s="79"/>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c r="IW8" s="46"/>
      <c r="IX8" s="46"/>
      <c r="IY8" s="46"/>
      <c r="IZ8" s="46"/>
      <c r="JA8" s="46"/>
      <c r="JB8" s="46"/>
      <c r="JC8" s="46"/>
      <c r="JD8" s="46"/>
      <c r="JE8" s="46"/>
      <c r="JF8" s="46"/>
      <c r="JG8" s="46"/>
      <c r="JH8" s="46"/>
      <c r="JI8" s="46"/>
      <c r="JJ8" s="46"/>
      <c r="JK8" s="46"/>
      <c r="JL8" s="46"/>
      <c r="JM8" s="46"/>
      <c r="JN8" s="46"/>
      <c r="JO8" s="46"/>
      <c r="JP8" s="46"/>
      <c r="JQ8" s="46"/>
      <c r="JR8" s="46"/>
      <c r="JS8" s="46"/>
      <c r="JT8" s="46"/>
      <c r="JU8" s="46"/>
      <c r="JV8" s="46"/>
      <c r="JW8" s="46"/>
      <c r="JX8" s="46"/>
      <c r="JY8" s="46"/>
      <c r="JZ8" s="46"/>
      <c r="KA8" s="46"/>
      <c r="KB8" s="46"/>
      <c r="KC8" s="46"/>
      <c r="KD8" s="46"/>
      <c r="KE8" s="46"/>
      <c r="KF8" s="46"/>
      <c r="KG8" s="46"/>
      <c r="KH8" s="46"/>
      <c r="KI8" s="46"/>
      <c r="KJ8" s="46"/>
      <c r="KK8" s="46"/>
      <c r="KL8" s="46"/>
      <c r="KM8" s="46"/>
      <c r="KN8" s="46"/>
      <c r="KO8" s="46"/>
      <c r="KP8" s="46"/>
      <c r="KQ8" s="46"/>
      <c r="KR8" s="46"/>
      <c r="KS8" s="46"/>
      <c r="KT8" s="46"/>
      <c r="KU8" s="46"/>
      <c r="KV8" s="46"/>
      <c r="KW8" s="46"/>
      <c r="KX8" s="46"/>
      <c r="KY8" s="46"/>
      <c r="KZ8" s="46"/>
      <c r="LA8" s="46"/>
      <c r="LB8" s="46"/>
      <c r="LC8" s="46"/>
      <c r="LD8" s="46"/>
      <c r="LE8" s="46"/>
      <c r="LF8" s="46"/>
      <c r="LG8" s="46"/>
      <c r="LH8" s="46"/>
      <c r="LI8" s="46"/>
      <c r="LJ8" s="46"/>
      <c r="LK8" s="46"/>
      <c r="LL8" s="46"/>
      <c r="LM8" s="46"/>
      <c r="LN8" s="46"/>
      <c r="LO8" s="46"/>
      <c r="LP8" s="46"/>
      <c r="LQ8" s="46"/>
      <c r="LR8" s="46"/>
      <c r="LS8" s="46"/>
      <c r="LT8" s="46"/>
      <c r="LU8" s="46"/>
      <c r="LV8" s="46"/>
      <c r="LW8" s="46"/>
      <c r="LX8" s="46"/>
      <c r="LY8" s="46"/>
      <c r="LZ8" s="46"/>
      <c r="MA8" s="46"/>
      <c r="MB8" s="46"/>
      <c r="MC8" s="46"/>
      <c r="MD8" s="46"/>
      <c r="ME8" s="46"/>
      <c r="MF8" s="46"/>
      <c r="MG8" s="46"/>
      <c r="MH8" s="46"/>
      <c r="MI8" s="46"/>
      <c r="MJ8" s="46"/>
      <c r="MK8" s="46"/>
      <c r="ML8" s="46"/>
      <c r="MM8" s="46"/>
      <c r="MN8" s="46"/>
      <c r="MO8" s="46"/>
      <c r="MP8" s="46"/>
      <c r="MQ8" s="46"/>
      <c r="MR8" s="46"/>
      <c r="MS8" s="46"/>
      <c r="MT8" s="46"/>
      <c r="MU8" s="46"/>
      <c r="MV8" s="46"/>
      <c r="MW8" s="46"/>
      <c r="MX8" s="46"/>
      <c r="MY8" s="46"/>
      <c r="MZ8" s="46"/>
      <c r="NA8" s="46"/>
      <c r="NB8" s="46"/>
      <c r="NC8" s="46"/>
      <c r="ND8" s="46"/>
      <c r="NE8" s="46"/>
      <c r="NF8" s="46"/>
      <c r="NG8" s="46"/>
      <c r="NH8" s="46"/>
      <c r="NI8" s="46"/>
      <c r="NJ8" s="46"/>
      <c r="NK8" s="46"/>
      <c r="NL8" s="46"/>
      <c r="NM8" s="46"/>
      <c r="NN8" s="46"/>
      <c r="NO8" s="46"/>
      <c r="NP8" s="46"/>
      <c r="NQ8" s="46"/>
      <c r="NR8" s="46"/>
      <c r="NS8" s="46"/>
      <c r="NT8" s="46"/>
      <c r="NU8" s="46"/>
      <c r="NV8" s="46"/>
      <c r="NW8" s="46"/>
      <c r="NX8" s="46"/>
      <c r="NY8" s="46"/>
      <c r="NZ8" s="46"/>
      <c r="OA8" s="46"/>
      <c r="OB8" s="46"/>
      <c r="OC8" s="46"/>
      <c r="OD8" s="46"/>
      <c r="OE8" s="46"/>
      <c r="OF8" s="46"/>
      <c r="OG8" s="46"/>
      <c r="OH8" s="46"/>
      <c r="OI8" s="46"/>
      <c r="OJ8" s="46"/>
      <c r="OK8" s="46"/>
      <c r="OL8" s="46"/>
      <c r="OM8" s="46"/>
      <c r="ON8" s="46"/>
      <c r="OO8" s="46"/>
      <c r="OP8" s="46"/>
      <c r="OQ8" s="46"/>
      <c r="OR8" s="46"/>
      <c r="OS8" s="46"/>
      <c r="OT8" s="46"/>
      <c r="OU8" s="46"/>
      <c r="OV8" s="46"/>
      <c r="OW8" s="46"/>
      <c r="OX8" s="46"/>
      <c r="OY8" s="46"/>
      <c r="OZ8" s="46"/>
      <c r="PA8" s="46"/>
      <c r="PB8" s="46"/>
      <c r="PC8" s="46"/>
      <c r="PD8" s="46"/>
      <c r="PE8" s="46"/>
      <c r="PF8" s="46"/>
      <c r="PG8" s="46"/>
      <c r="PH8" s="46"/>
      <c r="PI8" s="46"/>
      <c r="PJ8" s="46"/>
      <c r="PK8" s="46"/>
      <c r="PL8" s="46"/>
      <c r="PM8" s="46"/>
      <c r="PN8" s="46"/>
      <c r="PO8" s="46"/>
      <c r="PP8" s="46"/>
      <c r="PQ8" s="46"/>
      <c r="PR8" s="46"/>
      <c r="PS8" s="46"/>
      <c r="PT8" s="46"/>
      <c r="PU8" s="46"/>
      <c r="PV8" s="46"/>
      <c r="PW8" s="46"/>
      <c r="PX8" s="46"/>
      <c r="PY8" s="46"/>
      <c r="PZ8" s="46"/>
      <c r="QA8" s="46"/>
      <c r="QB8" s="46"/>
      <c r="QC8" s="46"/>
      <c r="QD8" s="46"/>
      <c r="QE8" s="46"/>
      <c r="QF8" s="46"/>
      <c r="QG8" s="46"/>
      <c r="QH8" s="46"/>
      <c r="QI8" s="46"/>
      <c r="QJ8" s="46"/>
      <c r="QK8" s="46"/>
      <c r="QL8" s="46"/>
      <c r="QM8" s="46"/>
      <c r="QN8" s="46"/>
      <c r="QO8" s="46"/>
      <c r="QP8" s="46"/>
      <c r="QQ8" s="46"/>
      <c r="QR8" s="46"/>
      <c r="QS8" s="46"/>
      <c r="QT8" s="46"/>
      <c r="QU8" s="46"/>
      <c r="QV8" s="46"/>
      <c r="QW8" s="46"/>
      <c r="QX8" s="46"/>
      <c r="QY8" s="46"/>
      <c r="QZ8" s="46"/>
      <c r="RA8" s="46"/>
      <c r="RB8" s="46"/>
      <c r="RC8" s="46"/>
      <c r="RD8" s="46"/>
      <c r="RE8" s="46"/>
      <c r="RF8" s="46"/>
      <c r="RG8" s="46"/>
      <c r="RH8" s="46"/>
      <c r="RI8" s="46"/>
      <c r="RJ8" s="46"/>
      <c r="RK8" s="46"/>
      <c r="RL8" s="46"/>
      <c r="RM8" s="46"/>
      <c r="RN8" s="46"/>
      <c r="RO8" s="46"/>
      <c r="RP8" s="46"/>
      <c r="RQ8" s="46"/>
      <c r="RR8" s="46"/>
      <c r="RS8" s="46"/>
      <c r="RT8" s="46"/>
      <c r="RU8" s="46"/>
      <c r="RV8" s="46"/>
      <c r="RW8" s="46"/>
      <c r="RX8" s="46"/>
      <c r="RY8" s="46"/>
      <c r="RZ8" s="46"/>
      <c r="SA8" s="46"/>
      <c r="SB8" s="46"/>
      <c r="SC8" s="46"/>
      <c r="SD8" s="46"/>
      <c r="SE8" s="46"/>
      <c r="SF8" s="46"/>
      <c r="SG8" s="46"/>
      <c r="SH8" s="46"/>
      <c r="SI8" s="46"/>
      <c r="SJ8" s="46"/>
      <c r="SK8" s="46"/>
      <c r="SL8" s="46"/>
      <c r="SM8" s="46"/>
      <c r="SN8" s="46"/>
      <c r="SO8" s="46"/>
      <c r="SP8" s="46"/>
      <c r="SQ8" s="46"/>
      <c r="SR8" s="46"/>
      <c r="SS8" s="46"/>
      <c r="ST8" s="46"/>
      <c r="SU8" s="46"/>
      <c r="SV8" s="46"/>
      <c r="SW8" s="46"/>
      <c r="SX8" s="46"/>
      <c r="SY8" s="46"/>
      <c r="SZ8" s="46"/>
      <c r="TA8" s="46"/>
      <c r="TB8" s="46"/>
      <c r="TC8" s="46"/>
      <c r="TD8" s="46"/>
      <c r="TE8" s="46"/>
      <c r="TF8" s="46"/>
      <c r="TG8" s="46"/>
      <c r="TH8" s="46"/>
      <c r="TI8" s="46"/>
      <c r="TJ8" s="46"/>
      <c r="TK8" s="46"/>
      <c r="TL8" s="46"/>
      <c r="TM8" s="46"/>
      <c r="TN8" s="46"/>
      <c r="TO8" s="46"/>
      <c r="TP8" s="46"/>
      <c r="TQ8" s="46"/>
      <c r="TR8" s="46"/>
      <c r="TS8" s="46"/>
      <c r="TT8" s="46"/>
      <c r="TU8" s="46"/>
      <c r="TV8" s="46"/>
      <c r="TW8" s="46"/>
      <c r="TX8" s="46"/>
      <c r="TY8" s="46"/>
      <c r="TZ8" s="46"/>
      <c r="UA8" s="46"/>
      <c r="UB8" s="46"/>
      <c r="UC8" s="46"/>
      <c r="UD8" s="46"/>
      <c r="UE8" s="46"/>
      <c r="UF8" s="46"/>
      <c r="UG8" s="46"/>
      <c r="UH8" s="46"/>
      <c r="UI8" s="46"/>
      <c r="UJ8" s="46"/>
      <c r="UK8" s="46"/>
      <c r="UL8" s="46"/>
      <c r="UM8" s="46"/>
      <c r="UN8" s="46"/>
      <c r="UO8" s="46"/>
      <c r="UP8" s="46"/>
      <c r="UQ8" s="46"/>
      <c r="UR8" s="46"/>
      <c r="US8" s="46"/>
      <c r="UT8" s="46"/>
      <c r="UU8" s="46"/>
      <c r="UV8" s="46"/>
      <c r="UW8" s="46"/>
      <c r="UX8" s="46"/>
      <c r="UY8" s="46"/>
      <c r="UZ8" s="46"/>
      <c r="VA8" s="46"/>
      <c r="VB8" s="46"/>
      <c r="VC8" s="46"/>
      <c r="VD8" s="46"/>
      <c r="VE8" s="46"/>
      <c r="VF8" s="46"/>
      <c r="VG8" s="46"/>
      <c r="VH8" s="46"/>
      <c r="VI8" s="46"/>
      <c r="VJ8" s="46"/>
      <c r="VK8" s="46"/>
      <c r="VL8" s="46"/>
      <c r="VM8" s="46"/>
      <c r="VN8" s="46"/>
      <c r="VO8" s="46"/>
      <c r="VP8" s="46"/>
      <c r="VQ8" s="46"/>
      <c r="VR8" s="46"/>
      <c r="VS8" s="46"/>
      <c r="VT8" s="46"/>
      <c r="VU8" s="46"/>
      <c r="VV8" s="46"/>
      <c r="VW8" s="46"/>
      <c r="VX8" s="46"/>
      <c r="VY8" s="46"/>
      <c r="VZ8" s="46"/>
      <c r="WA8" s="46"/>
      <c r="WB8" s="46"/>
      <c r="WC8" s="46"/>
      <c r="WD8" s="46"/>
      <c r="WE8" s="46"/>
      <c r="WF8" s="46"/>
      <c r="WG8" s="46"/>
      <c r="WH8" s="46"/>
      <c r="WI8" s="46"/>
      <c r="WJ8" s="46"/>
      <c r="WK8" s="46"/>
      <c r="WL8" s="46"/>
      <c r="WM8" s="46"/>
      <c r="WN8" s="46"/>
      <c r="WO8" s="46"/>
      <c r="WP8" s="46"/>
      <c r="WQ8" s="46"/>
      <c r="WR8" s="46"/>
      <c r="WS8" s="46"/>
      <c r="WT8" s="46"/>
      <c r="WU8" s="46"/>
      <c r="WV8" s="46"/>
      <c r="WW8" s="46"/>
      <c r="WX8" s="46"/>
      <c r="WY8" s="46"/>
      <c r="WZ8" s="46"/>
      <c r="XA8" s="46"/>
      <c r="XB8" s="46"/>
      <c r="XC8" s="46"/>
      <c r="XD8" s="46"/>
      <c r="XE8" s="46"/>
      <c r="XF8" s="46"/>
      <c r="XG8" s="46"/>
      <c r="XH8" s="46"/>
      <c r="XI8" s="46"/>
      <c r="XJ8" s="46"/>
      <c r="XK8" s="46"/>
      <c r="XL8" s="46"/>
      <c r="XM8" s="46"/>
      <c r="XN8" s="46"/>
      <c r="XO8" s="46"/>
      <c r="XP8" s="46"/>
      <c r="XQ8" s="46"/>
      <c r="XR8" s="46"/>
      <c r="XS8" s="46"/>
      <c r="XT8" s="46"/>
      <c r="XU8" s="46"/>
      <c r="XV8" s="46"/>
      <c r="XW8" s="46"/>
      <c r="XX8" s="46"/>
      <c r="XY8" s="46"/>
      <c r="XZ8" s="46"/>
      <c r="YA8" s="46"/>
      <c r="YB8" s="46"/>
      <c r="YC8" s="46"/>
      <c r="YD8" s="46"/>
      <c r="YE8" s="46"/>
      <c r="YF8" s="46"/>
      <c r="YG8" s="46"/>
      <c r="YH8" s="46"/>
      <c r="YI8" s="46"/>
      <c r="YJ8" s="46"/>
      <c r="YK8" s="46"/>
      <c r="YL8" s="46"/>
      <c r="YM8" s="46"/>
      <c r="YN8" s="46"/>
      <c r="YO8" s="46"/>
      <c r="YP8" s="46"/>
      <c r="YQ8" s="46"/>
      <c r="YR8" s="46"/>
      <c r="YS8" s="46"/>
      <c r="YT8" s="46"/>
      <c r="YU8" s="46"/>
      <c r="YV8" s="46"/>
      <c r="YW8" s="46"/>
      <c r="YX8" s="46"/>
      <c r="YY8" s="46"/>
      <c r="YZ8" s="46"/>
      <c r="ZA8" s="46"/>
      <c r="ZB8" s="46"/>
      <c r="ZC8" s="46"/>
      <c r="ZD8" s="46"/>
      <c r="ZE8" s="46"/>
      <c r="ZF8" s="46"/>
      <c r="ZG8" s="46"/>
      <c r="ZH8" s="46"/>
      <c r="ZI8" s="46"/>
      <c r="ZJ8" s="46"/>
      <c r="ZK8" s="46"/>
      <c r="ZL8" s="46"/>
      <c r="ZM8" s="46"/>
      <c r="ZN8" s="46"/>
      <c r="ZO8" s="46"/>
      <c r="ZP8" s="46"/>
      <c r="ZQ8" s="46"/>
      <c r="ZR8" s="46"/>
      <c r="ZS8" s="46"/>
      <c r="ZT8" s="46"/>
      <c r="ZU8" s="46"/>
      <c r="ZV8" s="46"/>
      <c r="ZW8" s="46"/>
      <c r="ZX8" s="46"/>
      <c r="ZY8" s="46"/>
      <c r="ZZ8" s="46"/>
      <c r="AAA8" s="46"/>
      <c r="AAB8" s="46"/>
      <c r="AAC8" s="46"/>
      <c r="AAD8" s="46"/>
      <c r="AAE8" s="46"/>
      <c r="AAF8" s="46"/>
      <c r="AAG8" s="46"/>
      <c r="AAH8" s="46"/>
      <c r="AAI8" s="46"/>
      <c r="AAJ8" s="46"/>
      <c r="AAK8" s="46"/>
      <c r="AAL8" s="46"/>
      <c r="AAM8" s="46"/>
      <c r="AAN8" s="46"/>
      <c r="AAO8" s="46"/>
      <c r="AAP8" s="46"/>
      <c r="AAQ8" s="46"/>
      <c r="AAR8" s="46"/>
      <c r="AAS8" s="46"/>
      <c r="AAT8" s="46"/>
      <c r="AAU8" s="46"/>
      <c r="AAV8" s="46"/>
      <c r="AAW8" s="46"/>
      <c r="AAX8" s="46"/>
      <c r="AAY8" s="46"/>
      <c r="AAZ8" s="46"/>
      <c r="ABA8" s="46"/>
      <c r="ABB8" s="46"/>
      <c r="ABC8" s="46"/>
      <c r="ABD8" s="46"/>
      <c r="ABE8" s="46"/>
      <c r="ABF8" s="46"/>
      <c r="ABG8" s="46"/>
      <c r="ABH8" s="46"/>
      <c r="ABI8" s="46"/>
      <c r="ABJ8" s="46"/>
      <c r="ABK8" s="46"/>
      <c r="ABL8" s="46"/>
      <c r="ABM8" s="46"/>
      <c r="ABN8" s="46"/>
      <c r="ABO8" s="46"/>
      <c r="ABP8" s="46"/>
      <c r="ABQ8" s="46"/>
      <c r="ABR8" s="46"/>
      <c r="ABS8" s="46"/>
      <c r="ABT8" s="46"/>
      <c r="ABU8" s="46"/>
      <c r="ABV8" s="46"/>
      <c r="ABW8" s="46"/>
      <c r="ABX8" s="46"/>
      <c r="ABY8" s="46"/>
      <c r="ABZ8" s="46"/>
      <c r="ACA8" s="46"/>
      <c r="ACB8" s="46"/>
      <c r="ACC8" s="46"/>
      <c r="ACD8" s="46"/>
      <c r="ACE8" s="46"/>
      <c r="ACF8" s="46"/>
      <c r="ACG8" s="46"/>
      <c r="ACH8" s="46"/>
      <c r="ACI8" s="46"/>
      <c r="ACJ8" s="46"/>
      <c r="ACK8" s="46"/>
      <c r="ACL8" s="46"/>
      <c r="ACM8" s="46"/>
      <c r="ACN8" s="46"/>
      <c r="ACO8" s="46"/>
      <c r="ACP8" s="46"/>
      <c r="ACQ8" s="46"/>
      <c r="ACR8" s="46"/>
      <c r="ACS8" s="46"/>
      <c r="ACT8" s="46"/>
      <c r="ACU8" s="46"/>
      <c r="ACV8" s="46"/>
      <c r="ACW8" s="46"/>
      <c r="ACX8" s="46"/>
      <c r="ACY8" s="46"/>
      <c r="ACZ8" s="46"/>
      <c r="ADA8" s="46"/>
      <c r="ADB8" s="46"/>
      <c r="ADC8" s="46"/>
      <c r="ADD8" s="46"/>
      <c r="ADE8" s="46"/>
      <c r="ADF8" s="46"/>
      <c r="ADG8" s="46"/>
      <c r="ADH8" s="46"/>
      <c r="ADI8" s="46"/>
      <c r="ADJ8" s="46"/>
      <c r="ADK8" s="46"/>
      <c r="ADL8" s="46"/>
      <c r="ADM8" s="46"/>
      <c r="ADN8" s="46"/>
      <c r="ADO8" s="46"/>
      <c r="ADP8" s="46"/>
      <c r="ADQ8" s="46"/>
      <c r="ADR8" s="46"/>
      <c r="ADS8" s="46"/>
      <c r="ADT8" s="46"/>
      <c r="ADU8" s="46"/>
      <c r="ADV8" s="46"/>
      <c r="ADW8" s="46"/>
      <c r="ADX8" s="46"/>
      <c r="ADY8" s="46"/>
      <c r="ADZ8" s="46"/>
      <c r="AEA8" s="46"/>
      <c r="AEB8" s="46"/>
      <c r="AEC8" s="46"/>
      <c r="AED8" s="46"/>
      <c r="AEE8" s="46"/>
      <c r="AEF8" s="46"/>
      <c r="AEG8" s="46"/>
      <c r="AEH8" s="46"/>
      <c r="AEI8" s="46"/>
      <c r="AEJ8" s="46"/>
      <c r="AEK8" s="46"/>
      <c r="AEL8" s="46"/>
      <c r="AEM8" s="46"/>
      <c r="AEN8" s="46"/>
      <c r="AEO8" s="46"/>
      <c r="AEP8" s="46"/>
      <c r="AEQ8" s="46"/>
      <c r="AER8" s="46"/>
      <c r="AES8" s="46"/>
      <c r="AET8" s="46"/>
      <c r="AEU8" s="46"/>
      <c r="AEV8" s="46"/>
      <c r="AEW8" s="46"/>
      <c r="AEX8" s="46"/>
      <c r="AEY8" s="46"/>
      <c r="AEZ8" s="46"/>
      <c r="AFA8" s="46"/>
      <c r="AFB8" s="46"/>
      <c r="AFC8" s="46"/>
      <c r="AFD8" s="46"/>
      <c r="AFE8" s="46"/>
      <c r="AFF8" s="46"/>
      <c r="AFG8" s="46"/>
      <c r="AFH8" s="46"/>
      <c r="AFI8" s="46"/>
      <c r="AFJ8" s="46"/>
      <c r="AFK8" s="46"/>
      <c r="AFL8" s="46"/>
      <c r="AFM8" s="46"/>
      <c r="AFN8" s="46"/>
      <c r="AFO8" s="46"/>
      <c r="AFP8" s="46"/>
      <c r="AFQ8" s="46"/>
      <c r="AFR8" s="46"/>
      <c r="AFS8" s="46"/>
      <c r="AFT8" s="46"/>
      <c r="AFU8" s="46"/>
      <c r="AFV8" s="46"/>
      <c r="AFW8" s="46"/>
      <c r="AFX8" s="46"/>
      <c r="AFY8" s="46"/>
      <c r="AFZ8" s="46"/>
      <c r="AGA8" s="46"/>
      <c r="AGB8" s="46"/>
      <c r="AGC8" s="46"/>
      <c r="AGD8" s="46"/>
      <c r="AGE8" s="46"/>
      <c r="AGF8" s="46"/>
      <c r="AGG8" s="46"/>
      <c r="AGH8" s="46"/>
      <c r="AGI8" s="46"/>
      <c r="AGJ8" s="46"/>
      <c r="AGK8" s="46"/>
      <c r="AGL8" s="46"/>
      <c r="AGM8" s="46"/>
      <c r="AGN8" s="46"/>
      <c r="AGO8" s="46"/>
      <c r="AGP8" s="46"/>
      <c r="AGQ8" s="46"/>
      <c r="AGR8" s="46"/>
      <c r="AGS8" s="46"/>
      <c r="AGT8" s="46"/>
      <c r="AGU8" s="46"/>
      <c r="AGV8" s="46"/>
      <c r="AGW8" s="46"/>
      <c r="AGX8" s="46"/>
      <c r="AGY8" s="46"/>
      <c r="AGZ8" s="46"/>
      <c r="AHA8" s="46"/>
      <c r="AHB8" s="46"/>
      <c r="AHC8" s="46"/>
      <c r="AHD8" s="46"/>
      <c r="AHE8" s="46"/>
      <c r="AHF8" s="46"/>
      <c r="AHG8" s="46"/>
      <c r="AHH8" s="46"/>
      <c r="AHI8" s="46"/>
      <c r="AHJ8" s="46"/>
      <c r="AHK8" s="46"/>
      <c r="AHL8" s="46"/>
      <c r="AHM8" s="46"/>
      <c r="AHN8" s="46"/>
      <c r="AHO8" s="46"/>
      <c r="AHP8" s="46"/>
      <c r="AHQ8" s="46"/>
      <c r="AHR8" s="46"/>
      <c r="AHS8" s="46"/>
      <c r="AHT8" s="46"/>
      <c r="AHU8" s="46"/>
      <c r="AHV8" s="46"/>
      <c r="AHW8" s="46"/>
      <c r="AHX8" s="46"/>
      <c r="AHY8" s="46"/>
      <c r="AHZ8" s="46"/>
      <c r="AIA8" s="46"/>
      <c r="AIB8" s="46"/>
      <c r="AIC8" s="46"/>
      <c r="AID8" s="46"/>
      <c r="AIE8" s="46"/>
      <c r="AIF8" s="46"/>
      <c r="AIG8" s="46"/>
      <c r="AIH8" s="46"/>
      <c r="AII8" s="46"/>
      <c r="AIJ8" s="46"/>
      <c r="AIK8" s="46"/>
      <c r="AIL8" s="46"/>
      <c r="AIM8" s="46"/>
      <c r="AIN8" s="46"/>
      <c r="AIO8" s="46"/>
      <c r="AIP8" s="46"/>
      <c r="AIQ8" s="46"/>
      <c r="AIR8" s="46"/>
      <c r="AIS8" s="46"/>
      <c r="AIT8" s="46"/>
      <c r="AIU8" s="46"/>
      <c r="AIV8" s="46"/>
      <c r="AIW8" s="46"/>
      <c r="AIX8" s="46"/>
      <c r="AIY8" s="46"/>
      <c r="AIZ8" s="46"/>
      <c r="AJA8" s="46"/>
      <c r="AJB8" s="46"/>
      <c r="AJC8" s="46"/>
      <c r="AJD8" s="46"/>
      <c r="AJE8" s="46"/>
      <c r="AJF8" s="46"/>
      <c r="AJG8" s="46"/>
      <c r="AJH8" s="46"/>
      <c r="AJI8" s="46"/>
      <c r="AJJ8" s="46"/>
      <c r="AJK8" s="46"/>
      <c r="AJL8" s="46"/>
      <c r="AJM8" s="46"/>
      <c r="AJN8" s="46"/>
      <c r="AJO8" s="46"/>
      <c r="AJP8" s="46"/>
      <c r="AJQ8" s="46"/>
      <c r="AJR8" s="46"/>
      <c r="AJS8" s="46"/>
      <c r="AJT8" s="46"/>
      <c r="AJU8" s="46"/>
      <c r="AJV8" s="46"/>
      <c r="AJW8" s="46"/>
      <c r="AJX8" s="46"/>
      <c r="AJY8" s="46"/>
      <c r="AJZ8" s="46"/>
      <c r="AKA8" s="46"/>
      <c r="AKB8" s="46"/>
      <c r="AKC8" s="46"/>
      <c r="AKD8" s="46"/>
      <c r="AKE8" s="46"/>
      <c r="AKF8" s="46"/>
      <c r="AKG8" s="46"/>
      <c r="AKH8" s="46"/>
      <c r="AKI8" s="46"/>
      <c r="AKJ8" s="46"/>
      <c r="AKK8" s="46"/>
      <c r="AKL8" s="46"/>
      <c r="AKM8" s="46"/>
      <c r="AKN8" s="46"/>
      <c r="AKO8" s="46"/>
      <c r="AKP8" s="46"/>
      <c r="AKQ8" s="46"/>
      <c r="AKR8" s="46"/>
      <c r="AKS8" s="46"/>
      <c r="AKT8" s="46"/>
      <c r="AKU8" s="46"/>
      <c r="AKV8" s="46"/>
      <c r="AKW8" s="46"/>
      <c r="AKX8" s="46"/>
      <c r="AKY8" s="46"/>
      <c r="AKZ8" s="46"/>
      <c r="ALA8" s="46"/>
      <c r="ALB8" s="46"/>
      <c r="ALC8" s="46"/>
      <c r="ALD8" s="46"/>
      <c r="ALE8" s="46"/>
      <c r="ALF8" s="46"/>
      <c r="ALG8" s="46"/>
      <c r="ALH8" s="46"/>
      <c r="ALI8" s="46"/>
      <c r="ALJ8" s="46"/>
      <c r="ALK8" s="46"/>
      <c r="ALL8" s="46"/>
      <c r="ALM8" s="46"/>
      <c r="ALN8" s="46"/>
      <c r="ALO8" s="46"/>
      <c r="ALP8" s="46"/>
      <c r="ALQ8" s="46"/>
      <c r="ALR8" s="46"/>
      <c r="ALS8" s="46"/>
      <c r="ALT8" s="46"/>
      <c r="ALU8" s="46"/>
      <c r="ALV8" s="46"/>
      <c r="ALW8" s="46"/>
      <c r="ALX8" s="46"/>
      <c r="ALY8" s="46"/>
      <c r="ALZ8" s="46"/>
      <c r="AMA8" s="46"/>
      <c r="AMB8" s="46"/>
      <c r="AMC8" s="46"/>
      <c r="AMD8" s="46"/>
      <c r="AME8" s="46"/>
      <c r="AMF8" s="46"/>
      <c r="AMG8" s="46"/>
      <c r="AMH8" s="46"/>
      <c r="AMI8" s="46"/>
      <c r="AMJ8" s="46"/>
      <c r="AMK8" s="46"/>
      <c r="AML8" s="46"/>
      <c r="AMM8" s="46"/>
      <c r="AMN8" s="46"/>
      <c r="AMO8" s="46"/>
      <c r="AMP8" s="46"/>
      <c r="AMQ8" s="46"/>
      <c r="AMR8" s="46"/>
      <c r="AMS8" s="46"/>
      <c r="AMT8" s="46"/>
      <c r="AMU8" s="46"/>
      <c r="AMV8" s="46"/>
      <c r="AMW8" s="46"/>
      <c r="AMX8" s="46"/>
      <c r="AMY8" s="46"/>
      <c r="AMZ8" s="46"/>
      <c r="ANA8" s="46"/>
      <c r="ANB8" s="46"/>
      <c r="ANC8" s="46"/>
      <c r="AND8" s="46"/>
      <c r="ANE8" s="46"/>
      <c r="ANF8" s="46"/>
      <c r="ANG8" s="46"/>
      <c r="ANH8" s="46"/>
      <c r="ANI8" s="46"/>
      <c r="ANJ8" s="46"/>
      <c r="ANK8" s="46"/>
      <c r="ANL8" s="46"/>
      <c r="ANM8" s="46"/>
      <c r="ANN8" s="46"/>
      <c r="ANO8" s="46"/>
      <c r="ANP8" s="46"/>
      <c r="ANQ8" s="46"/>
      <c r="ANR8" s="46"/>
      <c r="ANS8" s="46"/>
      <c r="ANT8" s="46"/>
      <c r="ANU8" s="46"/>
      <c r="ANV8" s="46"/>
      <c r="ANW8" s="46"/>
      <c r="ANX8" s="46"/>
      <c r="ANY8" s="46"/>
      <c r="ANZ8" s="46"/>
      <c r="AOA8" s="46"/>
      <c r="AOB8" s="46"/>
      <c r="AOC8" s="46"/>
      <c r="AOD8" s="46"/>
      <c r="AOE8" s="46"/>
      <c r="AOF8" s="46"/>
      <c r="AOG8" s="46"/>
      <c r="AOH8" s="46"/>
      <c r="AOI8" s="46"/>
      <c r="AOJ8" s="46"/>
      <c r="AOK8" s="46"/>
      <c r="AOL8" s="46"/>
      <c r="AOM8" s="46"/>
      <c r="AON8" s="46"/>
      <c r="AOO8" s="46"/>
      <c r="AOP8" s="46"/>
      <c r="AOQ8" s="46"/>
      <c r="AOR8" s="46"/>
      <c r="AOS8" s="46"/>
      <c r="AOT8" s="46"/>
      <c r="AOU8" s="46"/>
      <c r="AOV8" s="46"/>
      <c r="AOW8" s="46"/>
      <c r="AOX8" s="46"/>
      <c r="AOY8" s="46"/>
      <c r="AOZ8" s="46"/>
      <c r="APA8" s="46"/>
      <c r="APB8" s="46"/>
      <c r="APC8" s="46"/>
      <c r="APD8" s="46"/>
      <c r="APE8" s="46"/>
      <c r="APF8" s="46"/>
      <c r="APG8" s="46"/>
      <c r="APH8" s="46"/>
      <c r="API8" s="46"/>
      <c r="APJ8" s="46"/>
      <c r="APK8" s="46"/>
      <c r="APL8" s="46"/>
      <c r="APM8" s="46"/>
      <c r="APN8" s="46"/>
      <c r="APO8" s="46"/>
      <c r="APP8" s="46"/>
      <c r="APQ8" s="46"/>
      <c r="APR8" s="46"/>
      <c r="APS8" s="46"/>
      <c r="APT8" s="46"/>
      <c r="APU8" s="46"/>
      <c r="APV8" s="46"/>
      <c r="APW8" s="46"/>
      <c r="APX8" s="46"/>
      <c r="APY8" s="46"/>
      <c r="APZ8" s="46"/>
      <c r="AQA8" s="46"/>
      <c r="AQB8" s="46"/>
      <c r="AQC8" s="46"/>
      <c r="AQD8" s="46"/>
      <c r="AQE8" s="46"/>
      <c r="AQF8" s="46"/>
      <c r="AQG8" s="46"/>
      <c r="AQH8" s="46"/>
      <c r="AQI8" s="46"/>
      <c r="AQJ8" s="46"/>
      <c r="AQK8" s="46"/>
      <c r="AQL8" s="46"/>
      <c r="AQM8" s="46"/>
      <c r="AQN8" s="46"/>
      <c r="AQO8" s="46"/>
      <c r="AQP8" s="46"/>
      <c r="AQQ8" s="46"/>
      <c r="AQR8" s="46"/>
      <c r="AQS8" s="46"/>
      <c r="AQT8" s="46"/>
      <c r="AQU8" s="46"/>
      <c r="AQV8" s="46"/>
      <c r="AQW8" s="46"/>
      <c r="AQX8" s="46"/>
      <c r="AQY8" s="46"/>
      <c r="AQZ8" s="46"/>
      <c r="ARA8" s="46"/>
      <c r="ARB8" s="46"/>
      <c r="ARC8" s="46"/>
      <c r="ARD8" s="46"/>
      <c r="ARE8" s="46"/>
      <c r="ARF8" s="46"/>
      <c r="ARG8" s="46"/>
      <c r="ARH8" s="46"/>
      <c r="ARI8" s="46"/>
      <c r="ARJ8" s="46"/>
      <c r="ARK8" s="46"/>
      <c r="ARL8" s="46"/>
      <c r="ARM8" s="46"/>
      <c r="ARN8" s="46"/>
      <c r="ARO8" s="46"/>
      <c r="ARP8" s="46"/>
      <c r="ARQ8" s="46"/>
      <c r="ARR8" s="46"/>
      <c r="ARS8" s="46"/>
      <c r="ART8" s="46"/>
      <c r="ARU8" s="46"/>
      <c r="ARV8" s="46"/>
      <c r="ARW8" s="46"/>
      <c r="ARX8" s="46"/>
      <c r="ARY8" s="46"/>
      <c r="ARZ8" s="46"/>
      <c r="ASA8" s="46"/>
      <c r="ASB8" s="46"/>
      <c r="ASC8" s="46"/>
      <c r="ASD8" s="46"/>
      <c r="ASE8" s="46"/>
      <c r="ASF8" s="46"/>
      <c r="ASG8" s="46"/>
      <c r="ASH8" s="46"/>
      <c r="ASI8" s="46"/>
      <c r="ASJ8" s="46"/>
      <c r="ASK8" s="46"/>
      <c r="ASL8" s="46"/>
      <c r="ASM8" s="46"/>
      <c r="ASN8" s="46"/>
      <c r="ASO8" s="46"/>
      <c r="ASP8" s="46"/>
      <c r="ASQ8" s="46"/>
      <c r="ASR8" s="46"/>
      <c r="ASS8" s="46"/>
      <c r="AST8" s="46"/>
      <c r="ASU8" s="46"/>
      <c r="ASV8" s="46"/>
      <c r="ASW8" s="46"/>
      <c r="ASX8" s="46"/>
      <c r="ASY8" s="46"/>
      <c r="ASZ8" s="46"/>
      <c r="ATA8" s="46"/>
      <c r="ATB8" s="46"/>
      <c r="ATC8" s="46"/>
      <c r="ATD8" s="46"/>
      <c r="ATE8" s="46"/>
      <c r="ATF8" s="46"/>
      <c r="ATG8" s="46"/>
      <c r="ATH8" s="46"/>
      <c r="ATI8" s="46"/>
      <c r="ATJ8" s="46"/>
      <c r="ATK8" s="46"/>
      <c r="ATL8" s="46"/>
      <c r="ATM8" s="46"/>
      <c r="ATN8" s="46"/>
      <c r="ATO8" s="46"/>
      <c r="ATP8" s="46"/>
      <c r="ATQ8" s="46"/>
      <c r="ATR8" s="46"/>
      <c r="ATS8" s="46"/>
      <c r="ATT8" s="46"/>
      <c r="ATU8" s="46"/>
      <c r="ATV8" s="46"/>
      <c r="ATW8" s="46"/>
      <c r="ATX8" s="46"/>
      <c r="ATY8" s="46"/>
      <c r="ATZ8" s="46"/>
      <c r="AUA8" s="46"/>
      <c r="AUB8" s="46"/>
      <c r="AUC8" s="46"/>
      <c r="AUD8" s="46"/>
      <c r="AUE8" s="46"/>
      <c r="AUF8" s="46"/>
      <c r="AUG8" s="46"/>
      <c r="AUH8" s="46"/>
      <c r="AUI8" s="46"/>
      <c r="AUJ8" s="46"/>
      <c r="AUK8" s="46"/>
      <c r="AUL8" s="46"/>
      <c r="AUM8" s="46"/>
      <c r="AUN8" s="46"/>
      <c r="AUO8" s="46"/>
      <c r="AUP8" s="46"/>
      <c r="AUQ8" s="46"/>
      <c r="AUR8" s="46"/>
      <c r="AUS8" s="46"/>
      <c r="AUT8" s="46"/>
      <c r="AUU8" s="46"/>
      <c r="AUV8" s="46"/>
      <c r="AUW8" s="46"/>
      <c r="AUX8" s="46"/>
      <c r="AUY8" s="46"/>
      <c r="AUZ8" s="46"/>
      <c r="AVA8" s="46"/>
      <c r="AVB8" s="46"/>
      <c r="AVC8" s="46"/>
      <c r="AVD8" s="46"/>
      <c r="AVE8" s="46"/>
      <c r="AVF8" s="46"/>
      <c r="AVG8" s="46"/>
      <c r="AVH8" s="46"/>
      <c r="AVI8" s="46"/>
      <c r="AVJ8" s="46"/>
      <c r="AVK8" s="46"/>
      <c r="AVL8" s="46"/>
      <c r="AVM8" s="46"/>
      <c r="AVN8" s="46"/>
      <c r="AVO8" s="46"/>
      <c r="AVP8" s="46"/>
      <c r="AVQ8" s="46"/>
      <c r="AVR8" s="46"/>
      <c r="AVS8" s="46"/>
      <c r="AVT8" s="46"/>
      <c r="AVU8" s="46"/>
      <c r="AVV8" s="46"/>
      <c r="AVW8" s="46"/>
      <c r="AVX8" s="46"/>
      <c r="AVY8" s="46"/>
      <c r="AVZ8" s="46"/>
      <c r="AWA8" s="46"/>
      <c r="AWB8" s="46"/>
      <c r="AWC8" s="46"/>
      <c r="AWD8" s="46"/>
      <c r="AWE8" s="46"/>
      <c r="AWF8" s="46"/>
      <c r="AWG8" s="46"/>
      <c r="AWH8" s="46"/>
      <c r="AWI8" s="46"/>
      <c r="AWJ8" s="46"/>
      <c r="AWK8" s="46"/>
      <c r="AWL8" s="46"/>
      <c r="AWM8" s="46"/>
      <c r="AWN8" s="46"/>
      <c r="AWO8" s="46"/>
      <c r="AWP8" s="46"/>
      <c r="AWQ8" s="46"/>
      <c r="AWR8" s="46"/>
      <c r="AWS8" s="46"/>
      <c r="AWT8" s="46"/>
      <c r="AWU8" s="46"/>
      <c r="AWV8" s="46"/>
      <c r="AWW8" s="46"/>
      <c r="AWX8" s="46"/>
      <c r="AWY8" s="46"/>
      <c r="AWZ8" s="46"/>
      <c r="AXA8" s="46"/>
      <c r="AXB8" s="46"/>
      <c r="AXC8" s="46"/>
      <c r="AXD8" s="46"/>
      <c r="AXE8" s="46"/>
      <c r="AXF8" s="46"/>
      <c r="AXG8" s="46"/>
      <c r="AXH8" s="46"/>
      <c r="AXI8" s="46"/>
      <c r="AXJ8" s="46"/>
      <c r="AXK8" s="46"/>
      <c r="AXL8" s="46"/>
      <c r="AXM8" s="46"/>
      <c r="AXN8" s="46"/>
      <c r="AXO8" s="46"/>
      <c r="AXP8" s="46"/>
      <c r="AXQ8" s="46"/>
      <c r="AXR8" s="46"/>
      <c r="AXS8" s="46"/>
      <c r="AXT8" s="46"/>
      <c r="AXU8" s="46"/>
      <c r="AXV8" s="46"/>
      <c r="AXW8" s="46"/>
      <c r="AXX8" s="46"/>
      <c r="AXY8" s="46"/>
      <c r="AXZ8" s="46"/>
      <c r="AYA8" s="46"/>
      <c r="AYB8" s="46"/>
      <c r="AYC8" s="46"/>
      <c r="AYD8" s="46"/>
      <c r="AYE8" s="46"/>
      <c r="AYF8" s="46"/>
      <c r="AYG8" s="46"/>
      <c r="AYH8" s="46"/>
      <c r="AYI8" s="46"/>
      <c r="AYJ8" s="46"/>
      <c r="AYK8" s="46"/>
      <c r="AYL8" s="46"/>
      <c r="AYM8" s="46"/>
      <c r="AYN8" s="46"/>
      <c r="AYO8" s="46"/>
      <c r="AYP8" s="46"/>
      <c r="AYQ8" s="46"/>
      <c r="AYR8" s="46"/>
      <c r="AYS8" s="46"/>
      <c r="AYT8" s="46"/>
      <c r="AYU8" s="46"/>
      <c r="AYV8" s="46"/>
      <c r="AYW8" s="46"/>
      <c r="AYX8" s="46"/>
      <c r="AYY8" s="46"/>
      <c r="AYZ8" s="46"/>
      <c r="AZA8" s="46"/>
      <c r="AZB8" s="46"/>
      <c r="AZC8" s="46"/>
      <c r="AZD8" s="46"/>
      <c r="AZE8" s="46"/>
      <c r="AZF8" s="46"/>
      <c r="AZG8" s="46"/>
      <c r="AZH8" s="46"/>
      <c r="AZI8" s="46"/>
      <c r="AZJ8" s="46"/>
      <c r="AZK8" s="46"/>
      <c r="AZL8" s="46"/>
      <c r="AZM8" s="46"/>
      <c r="AZN8" s="46"/>
      <c r="AZO8" s="46"/>
      <c r="AZP8" s="46"/>
      <c r="AZQ8" s="46"/>
      <c r="AZR8" s="46"/>
      <c r="AZS8" s="46"/>
      <c r="AZT8" s="46"/>
      <c r="AZU8" s="46"/>
      <c r="AZV8" s="46"/>
      <c r="AZW8" s="46"/>
      <c r="AZX8" s="46"/>
      <c r="AZY8" s="46"/>
      <c r="AZZ8" s="46"/>
      <c r="BAA8" s="46"/>
      <c r="BAB8" s="46"/>
      <c r="BAC8" s="46"/>
      <c r="BAD8" s="46"/>
      <c r="BAE8" s="46"/>
      <c r="BAF8" s="46"/>
      <c r="BAG8" s="46"/>
      <c r="BAH8" s="46"/>
      <c r="BAI8" s="46"/>
      <c r="BAJ8" s="46"/>
      <c r="BAK8" s="46"/>
      <c r="BAL8" s="46"/>
      <c r="BAM8" s="46"/>
      <c r="BAN8" s="46"/>
      <c r="BAO8" s="46"/>
      <c r="BAP8" s="46"/>
      <c r="BAQ8" s="46"/>
      <c r="BAR8" s="46"/>
      <c r="BAS8" s="46"/>
      <c r="BAT8" s="46"/>
      <c r="BAU8" s="46"/>
      <c r="BAV8" s="46"/>
      <c r="BAW8" s="46"/>
      <c r="BAX8" s="46"/>
      <c r="BAY8" s="46"/>
      <c r="BAZ8" s="46"/>
      <c r="BBA8" s="46"/>
      <c r="BBB8" s="46"/>
      <c r="BBC8" s="46"/>
      <c r="BBD8" s="46"/>
      <c r="BBE8" s="46"/>
      <c r="BBF8" s="46"/>
      <c r="BBG8" s="46"/>
      <c r="BBH8" s="46"/>
      <c r="BBI8" s="46"/>
      <c r="BBJ8" s="46"/>
      <c r="BBK8" s="46"/>
      <c r="BBL8" s="46"/>
      <c r="BBM8" s="46"/>
      <c r="BBN8" s="46"/>
      <c r="BBO8" s="46"/>
      <c r="BBP8" s="46"/>
      <c r="BBQ8" s="46"/>
      <c r="BBR8" s="46"/>
      <c r="BBS8" s="46"/>
      <c r="BBT8" s="46"/>
      <c r="BBU8" s="46"/>
      <c r="BBV8" s="46"/>
      <c r="BBW8" s="46"/>
      <c r="BBX8" s="46"/>
      <c r="BBY8" s="46"/>
      <c r="BBZ8" s="46"/>
      <c r="BCA8" s="46"/>
      <c r="BCB8" s="46"/>
      <c r="BCC8" s="46"/>
      <c r="BCD8" s="46"/>
      <c r="BCE8" s="46"/>
      <c r="BCF8" s="46"/>
      <c r="BCG8" s="46"/>
      <c r="BCH8" s="46"/>
      <c r="BCI8" s="46"/>
      <c r="BCJ8" s="46"/>
      <c r="BCK8" s="46"/>
      <c r="BCL8" s="46"/>
      <c r="BCM8" s="46"/>
      <c r="BCN8" s="46"/>
      <c r="BCO8" s="46"/>
      <c r="BCP8" s="46"/>
      <c r="BCQ8" s="46"/>
      <c r="BCR8" s="46"/>
      <c r="BCS8" s="46"/>
      <c r="BCT8" s="46"/>
      <c r="BCU8" s="46"/>
      <c r="BCV8" s="46"/>
      <c r="BCW8" s="46"/>
      <c r="BCX8" s="46"/>
      <c r="BCY8" s="46"/>
      <c r="BCZ8" s="46"/>
      <c r="BDA8" s="46"/>
      <c r="BDB8" s="46"/>
      <c r="BDC8" s="46"/>
      <c r="BDD8" s="46"/>
      <c r="BDE8" s="46"/>
      <c r="BDF8" s="46"/>
      <c r="BDG8" s="46"/>
      <c r="BDH8" s="46"/>
      <c r="BDI8" s="46"/>
      <c r="BDJ8" s="46"/>
      <c r="BDK8" s="46"/>
      <c r="BDL8" s="46"/>
      <c r="BDM8" s="46"/>
      <c r="BDN8" s="46"/>
      <c r="BDO8" s="46"/>
      <c r="BDP8" s="46"/>
      <c r="BDQ8" s="46"/>
      <c r="BDR8" s="46"/>
      <c r="BDS8" s="46"/>
      <c r="BDT8" s="46"/>
      <c r="BDU8" s="46"/>
      <c r="BDV8" s="46"/>
      <c r="BDW8" s="46"/>
      <c r="BDX8" s="46"/>
      <c r="BDY8" s="46"/>
      <c r="BDZ8" s="46"/>
      <c r="BEA8" s="46"/>
      <c r="BEB8" s="46"/>
      <c r="BEC8" s="46"/>
      <c r="BED8" s="46"/>
      <c r="BEE8" s="46"/>
      <c r="BEF8" s="46"/>
      <c r="BEG8" s="46"/>
      <c r="BEH8" s="46"/>
      <c r="BEI8" s="46"/>
      <c r="BEJ8" s="46"/>
      <c r="BEK8" s="46"/>
      <c r="BEL8" s="46"/>
      <c r="BEM8" s="46"/>
      <c r="BEN8" s="46"/>
      <c r="BEO8" s="46"/>
      <c r="BEP8" s="46"/>
      <c r="BEQ8" s="46"/>
      <c r="BER8" s="46"/>
      <c r="BES8" s="46"/>
      <c r="BET8" s="46"/>
      <c r="BEU8" s="46"/>
      <c r="BEV8" s="46"/>
      <c r="BEW8" s="46"/>
      <c r="BEX8" s="46"/>
      <c r="BEY8" s="46"/>
      <c r="BEZ8" s="46"/>
      <c r="BFA8" s="46"/>
      <c r="BFB8" s="46"/>
      <c r="BFC8" s="46"/>
      <c r="BFD8" s="46"/>
      <c r="BFE8" s="46"/>
      <c r="BFF8" s="46"/>
      <c r="BFG8" s="46"/>
      <c r="BFH8" s="46"/>
      <c r="BFI8" s="46"/>
      <c r="BFJ8" s="46"/>
      <c r="BFK8" s="46"/>
      <c r="BFL8" s="46"/>
      <c r="BFM8" s="46"/>
      <c r="BFN8" s="46"/>
      <c r="BFO8" s="46"/>
      <c r="BFP8" s="46"/>
      <c r="BFQ8" s="46"/>
      <c r="BFR8" s="46"/>
      <c r="BFS8" s="46"/>
      <c r="BFT8" s="46"/>
      <c r="BFU8" s="46"/>
      <c r="BFV8" s="46"/>
      <c r="BFW8" s="46"/>
      <c r="BFX8" s="46"/>
      <c r="BFY8" s="46"/>
      <c r="BFZ8" s="46"/>
      <c r="BGA8" s="46"/>
      <c r="BGB8" s="46"/>
      <c r="BGC8" s="46"/>
      <c r="BGD8" s="46"/>
      <c r="BGE8" s="46"/>
      <c r="BGF8" s="46"/>
      <c r="BGG8" s="46"/>
      <c r="BGH8" s="46"/>
      <c r="BGI8" s="46"/>
      <c r="BGJ8" s="46"/>
      <c r="BGK8" s="46"/>
      <c r="BGL8" s="46"/>
      <c r="BGM8" s="46"/>
      <c r="BGN8" s="46"/>
      <c r="BGO8" s="46"/>
      <c r="BGP8" s="46"/>
      <c r="BGQ8" s="46"/>
      <c r="BGR8" s="46"/>
      <c r="BGS8" s="46"/>
      <c r="BGT8" s="46"/>
      <c r="BGU8" s="46"/>
      <c r="BGV8" s="46"/>
      <c r="BGW8" s="46"/>
      <c r="BGX8" s="46"/>
      <c r="BGY8" s="46"/>
      <c r="BGZ8" s="46"/>
      <c r="BHA8" s="46"/>
      <c r="BHB8" s="46"/>
      <c r="BHC8" s="46"/>
      <c r="BHD8" s="46"/>
      <c r="BHE8" s="46"/>
      <c r="BHF8" s="46"/>
      <c r="BHG8" s="46"/>
      <c r="BHH8" s="46"/>
      <c r="BHI8" s="46"/>
      <c r="BHJ8" s="46"/>
      <c r="BHK8" s="46"/>
      <c r="BHL8" s="46"/>
      <c r="BHM8" s="46"/>
      <c r="BHN8" s="46"/>
      <c r="BHO8" s="46"/>
      <c r="BHP8" s="46"/>
      <c r="BHQ8" s="46"/>
      <c r="BHR8" s="46"/>
      <c r="BHS8" s="46"/>
      <c r="BHT8" s="46"/>
      <c r="BHU8" s="46"/>
      <c r="BHV8" s="46"/>
      <c r="BHW8" s="46"/>
      <c r="BHX8" s="46"/>
      <c r="BHY8" s="46"/>
      <c r="BHZ8" s="46"/>
      <c r="BIA8" s="46"/>
      <c r="BIB8" s="46"/>
      <c r="BIC8" s="46"/>
      <c r="BID8" s="46"/>
      <c r="BIE8" s="46"/>
      <c r="BIF8" s="46"/>
      <c r="BIG8" s="46"/>
      <c r="BIH8" s="46"/>
      <c r="BII8" s="46"/>
      <c r="BIJ8" s="46"/>
      <c r="BIK8" s="46"/>
      <c r="BIL8" s="46"/>
      <c r="BIM8" s="46"/>
      <c r="BIN8" s="46"/>
      <c r="BIO8" s="46"/>
      <c r="BIP8" s="46"/>
      <c r="BIQ8" s="46"/>
      <c r="BIR8" s="46"/>
      <c r="BIS8" s="46"/>
      <c r="BIT8" s="46"/>
      <c r="BIU8" s="46"/>
      <c r="BIV8" s="46"/>
      <c r="BIW8" s="46"/>
      <c r="BIX8" s="46"/>
      <c r="BIY8" s="46"/>
      <c r="BIZ8" s="46"/>
      <c r="BJA8" s="46"/>
      <c r="BJB8" s="46"/>
      <c r="BJC8" s="46"/>
      <c r="BJD8" s="46"/>
      <c r="BJE8" s="46"/>
      <c r="BJF8" s="46"/>
      <c r="BJG8" s="46"/>
      <c r="BJH8" s="46"/>
      <c r="BJI8" s="46"/>
      <c r="BJJ8" s="46"/>
      <c r="BJK8" s="46"/>
      <c r="BJL8" s="46"/>
      <c r="BJM8" s="46"/>
      <c r="BJN8" s="46"/>
      <c r="BJO8" s="46"/>
      <c r="BJP8" s="46"/>
      <c r="BJQ8" s="46"/>
      <c r="BJR8" s="46"/>
      <c r="BJS8" s="46"/>
      <c r="BJT8" s="46"/>
      <c r="BJU8" s="46"/>
      <c r="BJV8" s="46"/>
      <c r="BJW8" s="46"/>
      <c r="BJX8" s="46"/>
      <c r="BJY8" s="46"/>
      <c r="BJZ8" s="46"/>
      <c r="BKA8" s="46"/>
      <c r="BKB8" s="46"/>
      <c r="BKC8" s="46"/>
      <c r="BKD8" s="46"/>
      <c r="BKE8" s="46"/>
      <c r="BKF8" s="46"/>
      <c r="BKG8" s="46"/>
      <c r="BKH8" s="46"/>
      <c r="BKI8" s="46"/>
      <c r="BKJ8" s="46"/>
      <c r="BKK8" s="46"/>
      <c r="BKL8" s="46"/>
      <c r="BKM8" s="46"/>
      <c r="BKN8" s="46"/>
      <c r="BKO8" s="46"/>
      <c r="BKP8" s="46"/>
      <c r="BKQ8" s="46"/>
      <c r="BKR8" s="46"/>
      <c r="BKS8" s="46"/>
      <c r="BKT8" s="46"/>
      <c r="BKU8" s="46"/>
      <c r="BKV8" s="46"/>
      <c r="BKW8" s="46"/>
      <c r="BKX8" s="46"/>
      <c r="BKY8" s="46"/>
      <c r="BKZ8" s="46"/>
      <c r="BLA8" s="46"/>
      <c r="BLB8" s="46"/>
      <c r="BLC8" s="46"/>
      <c r="BLD8" s="46"/>
      <c r="BLE8" s="46"/>
      <c r="BLF8" s="46"/>
      <c r="BLG8" s="46"/>
      <c r="BLH8" s="46"/>
      <c r="BLI8" s="46"/>
      <c r="BLJ8" s="46"/>
      <c r="BLK8" s="46"/>
      <c r="BLL8" s="46"/>
      <c r="BLM8" s="46"/>
      <c r="BLN8" s="46"/>
      <c r="BLO8" s="46"/>
      <c r="BLP8" s="46"/>
      <c r="BLQ8" s="46"/>
      <c r="BLR8" s="46"/>
      <c r="BLS8" s="46"/>
      <c r="BLT8" s="46"/>
      <c r="BLU8" s="46"/>
      <c r="BLV8" s="46"/>
      <c r="BLW8" s="46"/>
      <c r="BLX8" s="46"/>
      <c r="BLY8" s="46"/>
      <c r="BLZ8" s="46"/>
      <c r="BMA8" s="46"/>
      <c r="BMB8" s="46"/>
      <c r="BMC8" s="46"/>
      <c r="BMD8" s="46"/>
      <c r="BME8" s="46"/>
      <c r="BMF8" s="46"/>
      <c r="BMG8" s="46"/>
      <c r="BMH8" s="46"/>
      <c r="BMI8" s="46"/>
      <c r="BMJ8" s="46"/>
      <c r="BMK8" s="46"/>
      <c r="BML8" s="46"/>
      <c r="BMM8" s="46"/>
      <c r="BMN8" s="46"/>
      <c r="BMO8" s="46"/>
      <c r="BMP8" s="46"/>
      <c r="BMQ8" s="46"/>
      <c r="BMR8" s="46"/>
      <c r="BMS8" s="46"/>
      <c r="BMT8" s="46"/>
      <c r="BMU8" s="46"/>
      <c r="BMV8" s="46"/>
      <c r="BMW8" s="46"/>
      <c r="BMX8" s="46"/>
      <c r="BMY8" s="46"/>
      <c r="BMZ8" s="46"/>
      <c r="BNA8" s="46"/>
      <c r="BNB8" s="46"/>
      <c r="BNC8" s="46"/>
      <c r="BND8" s="46"/>
      <c r="BNE8" s="46"/>
      <c r="BNF8" s="46"/>
      <c r="BNG8" s="46"/>
      <c r="BNH8" s="46"/>
      <c r="BNI8" s="46"/>
      <c r="BNJ8" s="46"/>
      <c r="BNK8" s="46"/>
      <c r="BNL8" s="46"/>
      <c r="BNM8" s="46"/>
      <c r="BNN8" s="46"/>
      <c r="BNO8" s="46"/>
      <c r="BNP8" s="46"/>
      <c r="BNQ8" s="46"/>
      <c r="BNR8" s="46"/>
      <c r="BNS8" s="46"/>
      <c r="BNT8" s="46"/>
      <c r="BNU8" s="46"/>
      <c r="BNV8" s="46"/>
      <c r="BNW8" s="46"/>
      <c r="BNX8" s="46"/>
      <c r="BNY8" s="46"/>
      <c r="BNZ8" s="46"/>
      <c r="BOA8" s="46"/>
      <c r="BOB8" s="46"/>
      <c r="BOC8" s="46"/>
      <c r="BOD8" s="46"/>
      <c r="BOE8" s="46"/>
      <c r="BOF8" s="46"/>
      <c r="BOG8" s="46"/>
      <c r="BOH8" s="46"/>
      <c r="BOI8" s="46"/>
      <c r="BOJ8" s="46"/>
      <c r="BOK8" s="46"/>
      <c r="BOL8" s="46"/>
      <c r="BOM8" s="46"/>
      <c r="BON8" s="46"/>
      <c r="BOO8" s="46"/>
      <c r="BOP8" s="46"/>
      <c r="BOQ8" s="46"/>
      <c r="BOR8" s="46"/>
      <c r="BOS8" s="46"/>
      <c r="BOT8" s="46"/>
      <c r="BOU8" s="46"/>
      <c r="BOV8" s="46"/>
      <c r="BOW8" s="46"/>
      <c r="BOX8" s="46"/>
      <c r="BOY8" s="46"/>
      <c r="BOZ8" s="46"/>
      <c r="BPA8" s="46"/>
      <c r="BPB8" s="46"/>
      <c r="BPC8" s="46"/>
      <c r="BPD8" s="46"/>
      <c r="BPE8" s="46"/>
      <c r="BPF8" s="46"/>
      <c r="BPG8" s="46"/>
      <c r="BPH8" s="46"/>
      <c r="BPI8" s="46"/>
      <c r="BPJ8" s="46"/>
      <c r="BPK8" s="46"/>
      <c r="BPL8" s="46"/>
      <c r="BPM8" s="46"/>
      <c r="BPN8" s="46"/>
      <c r="BPO8" s="46"/>
      <c r="BPP8" s="46"/>
      <c r="BPQ8" s="46"/>
      <c r="BPR8" s="46"/>
      <c r="BPS8" s="46"/>
      <c r="BPT8" s="46"/>
      <c r="BPU8" s="46"/>
      <c r="BPV8" s="46"/>
      <c r="BPW8" s="46"/>
      <c r="BPX8" s="46"/>
      <c r="BPY8" s="46"/>
      <c r="BPZ8" s="46"/>
      <c r="BQA8" s="46"/>
      <c r="BQB8" s="46"/>
      <c r="BQC8" s="46"/>
      <c r="BQD8" s="46"/>
      <c r="BQE8" s="46"/>
      <c r="BQF8" s="46"/>
      <c r="BQG8" s="46"/>
      <c r="BQH8" s="46"/>
      <c r="BQI8" s="46"/>
      <c r="BQJ8" s="46"/>
      <c r="BQK8" s="46"/>
      <c r="BQL8" s="46"/>
      <c r="BQM8" s="46"/>
      <c r="BQN8" s="46"/>
      <c r="BQO8" s="46"/>
      <c r="BQP8" s="46"/>
      <c r="BQQ8" s="46"/>
      <c r="BQR8" s="46"/>
      <c r="BQS8" s="46"/>
      <c r="BQT8" s="46"/>
      <c r="BQU8" s="46"/>
      <c r="BQV8" s="46"/>
      <c r="BQW8" s="46"/>
      <c r="BQX8" s="46"/>
      <c r="BQY8" s="46"/>
      <c r="BQZ8" s="46"/>
    </row>
    <row r="9" spans="1:1820" s="12" customFormat="1" ht="27.95" hidden="1" customHeight="1" outlineLevel="4" x14ac:dyDescent="0.2">
      <c r="A9" s="282"/>
      <c r="B9" s="297"/>
      <c r="C9" s="77" t="s">
        <v>1004</v>
      </c>
      <c r="D9" s="10" t="s">
        <v>1004</v>
      </c>
      <c r="E9" s="78" t="s">
        <v>1005</v>
      </c>
      <c r="F9" s="78"/>
      <c r="G9" s="78"/>
      <c r="H9" s="10" t="s">
        <v>1015</v>
      </c>
      <c r="I9" s="10" t="s">
        <v>14</v>
      </c>
      <c r="J9" s="10" t="s">
        <v>891</v>
      </c>
      <c r="K9" s="10">
        <v>1</v>
      </c>
      <c r="L9" s="6">
        <v>3627382.5</v>
      </c>
      <c r="M9" s="6">
        <f>L9*12</f>
        <v>43528590</v>
      </c>
      <c r="N9" s="103" t="s">
        <v>205</v>
      </c>
      <c r="O9" s="103" t="s">
        <v>907</v>
      </c>
      <c r="P9" s="104">
        <v>0</v>
      </c>
      <c r="Q9" s="104">
        <v>0</v>
      </c>
      <c r="R9" s="104">
        <v>0.34</v>
      </c>
      <c r="S9" s="104">
        <v>0</v>
      </c>
      <c r="T9" s="104">
        <v>0</v>
      </c>
      <c r="U9" s="143">
        <v>0.33</v>
      </c>
      <c r="V9" s="104">
        <v>0</v>
      </c>
      <c r="W9" s="104">
        <v>0</v>
      </c>
      <c r="X9" s="104">
        <v>0</v>
      </c>
      <c r="Y9" s="104">
        <v>0.33</v>
      </c>
      <c r="Z9" s="104">
        <v>0</v>
      </c>
      <c r="AA9" s="104">
        <v>0</v>
      </c>
      <c r="AB9" s="198">
        <f t="shared" si="0"/>
        <v>1</v>
      </c>
      <c r="AC9" s="104">
        <v>0</v>
      </c>
      <c r="AD9" s="104">
        <v>0</v>
      </c>
      <c r="AE9" s="104">
        <v>0.34</v>
      </c>
      <c r="AF9" s="104">
        <v>0</v>
      </c>
      <c r="AG9" s="104">
        <v>0</v>
      </c>
      <c r="AH9" s="143">
        <v>0.33</v>
      </c>
      <c r="AI9" s="104">
        <v>0</v>
      </c>
      <c r="AJ9" s="104">
        <v>0</v>
      </c>
      <c r="AK9" s="104">
        <v>0</v>
      </c>
      <c r="AL9" s="104">
        <v>0</v>
      </c>
      <c r="AM9" s="104">
        <v>0</v>
      </c>
      <c r="AN9" s="104">
        <v>0</v>
      </c>
      <c r="AO9" s="21">
        <f t="shared" si="3"/>
        <v>0.67</v>
      </c>
      <c r="AP9" s="189">
        <f t="shared" si="4"/>
        <v>1</v>
      </c>
      <c r="AQ9" s="91" t="str">
        <f>+IF(AP9="","",IF(AND(SUM($P9:U9)=1,SUM($AC9:AH9)=1),"TERMINADA",IF(SUM($P9:U9)=0,"SIN INICIAR",IF(AP9&gt;1,"ADELANTADA",IF(AP9&lt;0.6,"CRÍTICA",IF(AP9&lt;0.95,"EN PROCESO","GESTIÓN NORMAL"))))))</f>
        <v>GESTIÓN NORMAL</v>
      </c>
      <c r="AR9" s="38" t="str">
        <f t="shared" si="1"/>
        <v>J</v>
      </c>
      <c r="AS9" s="71" t="s">
        <v>1146</v>
      </c>
      <c r="AT9" s="71" t="s">
        <v>1146</v>
      </c>
      <c r="AU9" s="71"/>
      <c r="AV9" s="79"/>
      <c r="AW9" s="79"/>
      <c r="AX9" s="162"/>
      <c r="AY9" s="79"/>
      <c r="AZ9" s="79"/>
      <c r="BA9" s="233">
        <f t="shared" si="2"/>
        <v>0.32999999999999996</v>
      </c>
      <c r="BB9" s="79"/>
      <c r="BC9" s="79"/>
      <c r="BD9" s="79"/>
      <c r="BE9" s="79"/>
      <c r="BF9" s="79"/>
      <c r="BG9" s="79"/>
      <c r="BH9" s="79"/>
      <c r="BI9" s="79"/>
      <c r="BJ9" s="79"/>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c r="IW9" s="46"/>
      <c r="IX9" s="46"/>
      <c r="IY9" s="46"/>
      <c r="IZ9" s="46"/>
      <c r="JA9" s="46"/>
      <c r="JB9" s="46"/>
      <c r="JC9" s="46"/>
      <c r="JD9" s="46"/>
      <c r="JE9" s="46"/>
      <c r="JF9" s="46"/>
      <c r="JG9" s="46"/>
      <c r="JH9" s="46"/>
      <c r="JI9" s="46"/>
      <c r="JJ9" s="46"/>
      <c r="JK9" s="46"/>
      <c r="JL9" s="46"/>
      <c r="JM9" s="46"/>
      <c r="JN9" s="46"/>
      <c r="JO9" s="46"/>
      <c r="JP9" s="46"/>
      <c r="JQ9" s="46"/>
      <c r="JR9" s="46"/>
      <c r="JS9" s="46"/>
      <c r="JT9" s="46"/>
      <c r="JU9" s="46"/>
      <c r="JV9" s="46"/>
      <c r="JW9" s="46"/>
      <c r="JX9" s="46"/>
      <c r="JY9" s="46"/>
      <c r="JZ9" s="46"/>
      <c r="KA9" s="46"/>
      <c r="KB9" s="46"/>
      <c r="KC9" s="46"/>
      <c r="KD9" s="46"/>
      <c r="KE9" s="46"/>
      <c r="KF9" s="46"/>
      <c r="KG9" s="46"/>
      <c r="KH9" s="46"/>
      <c r="KI9" s="46"/>
      <c r="KJ9" s="46"/>
      <c r="KK9" s="46"/>
      <c r="KL9" s="46"/>
      <c r="KM9" s="46"/>
      <c r="KN9" s="46"/>
      <c r="KO9" s="46"/>
      <c r="KP9" s="46"/>
      <c r="KQ9" s="46"/>
      <c r="KR9" s="46"/>
      <c r="KS9" s="46"/>
      <c r="KT9" s="46"/>
      <c r="KU9" s="46"/>
      <c r="KV9" s="46"/>
      <c r="KW9" s="46"/>
      <c r="KX9" s="46"/>
      <c r="KY9" s="46"/>
      <c r="KZ9" s="46"/>
      <c r="LA9" s="46"/>
      <c r="LB9" s="46"/>
      <c r="LC9" s="46"/>
      <c r="LD9" s="46"/>
      <c r="LE9" s="46"/>
      <c r="LF9" s="46"/>
      <c r="LG9" s="46"/>
      <c r="LH9" s="46"/>
      <c r="LI9" s="46"/>
      <c r="LJ9" s="46"/>
      <c r="LK9" s="46"/>
      <c r="LL9" s="46"/>
      <c r="LM9" s="46"/>
      <c r="LN9" s="46"/>
      <c r="LO9" s="46"/>
      <c r="LP9" s="46"/>
      <c r="LQ9" s="46"/>
      <c r="LR9" s="46"/>
      <c r="LS9" s="46"/>
      <c r="LT9" s="46"/>
      <c r="LU9" s="46"/>
      <c r="LV9" s="46"/>
      <c r="LW9" s="46"/>
      <c r="LX9" s="46"/>
      <c r="LY9" s="46"/>
      <c r="LZ9" s="46"/>
      <c r="MA9" s="46"/>
      <c r="MB9" s="46"/>
      <c r="MC9" s="46"/>
      <c r="MD9" s="46"/>
      <c r="ME9" s="46"/>
      <c r="MF9" s="46"/>
      <c r="MG9" s="46"/>
      <c r="MH9" s="46"/>
      <c r="MI9" s="46"/>
      <c r="MJ9" s="46"/>
      <c r="MK9" s="46"/>
      <c r="ML9" s="46"/>
      <c r="MM9" s="46"/>
      <c r="MN9" s="46"/>
      <c r="MO9" s="46"/>
      <c r="MP9" s="46"/>
      <c r="MQ9" s="46"/>
      <c r="MR9" s="46"/>
      <c r="MS9" s="46"/>
      <c r="MT9" s="46"/>
      <c r="MU9" s="46"/>
      <c r="MV9" s="46"/>
      <c r="MW9" s="46"/>
      <c r="MX9" s="46"/>
      <c r="MY9" s="46"/>
      <c r="MZ9" s="46"/>
      <c r="NA9" s="46"/>
      <c r="NB9" s="46"/>
      <c r="NC9" s="46"/>
      <c r="ND9" s="46"/>
      <c r="NE9" s="46"/>
      <c r="NF9" s="46"/>
      <c r="NG9" s="46"/>
      <c r="NH9" s="46"/>
      <c r="NI9" s="46"/>
      <c r="NJ9" s="46"/>
      <c r="NK9" s="46"/>
      <c r="NL9" s="46"/>
      <c r="NM9" s="46"/>
      <c r="NN9" s="46"/>
      <c r="NO9" s="46"/>
      <c r="NP9" s="46"/>
      <c r="NQ9" s="46"/>
      <c r="NR9" s="46"/>
      <c r="NS9" s="46"/>
      <c r="NT9" s="46"/>
      <c r="NU9" s="46"/>
      <c r="NV9" s="46"/>
      <c r="NW9" s="46"/>
      <c r="NX9" s="46"/>
      <c r="NY9" s="46"/>
      <c r="NZ9" s="46"/>
      <c r="OA9" s="46"/>
      <c r="OB9" s="46"/>
      <c r="OC9" s="46"/>
      <c r="OD9" s="46"/>
      <c r="OE9" s="46"/>
      <c r="OF9" s="46"/>
      <c r="OG9" s="46"/>
      <c r="OH9" s="46"/>
      <c r="OI9" s="46"/>
      <c r="OJ9" s="46"/>
      <c r="OK9" s="46"/>
      <c r="OL9" s="46"/>
      <c r="OM9" s="46"/>
      <c r="ON9" s="46"/>
      <c r="OO9" s="46"/>
      <c r="OP9" s="46"/>
      <c r="OQ9" s="46"/>
      <c r="OR9" s="46"/>
      <c r="OS9" s="46"/>
      <c r="OT9" s="46"/>
      <c r="OU9" s="46"/>
      <c r="OV9" s="46"/>
      <c r="OW9" s="46"/>
      <c r="OX9" s="46"/>
      <c r="OY9" s="46"/>
      <c r="OZ9" s="46"/>
      <c r="PA9" s="46"/>
      <c r="PB9" s="46"/>
      <c r="PC9" s="46"/>
      <c r="PD9" s="46"/>
      <c r="PE9" s="46"/>
      <c r="PF9" s="46"/>
      <c r="PG9" s="46"/>
      <c r="PH9" s="46"/>
      <c r="PI9" s="46"/>
      <c r="PJ9" s="46"/>
      <c r="PK9" s="46"/>
      <c r="PL9" s="46"/>
      <c r="PM9" s="46"/>
      <c r="PN9" s="46"/>
      <c r="PO9" s="46"/>
      <c r="PP9" s="46"/>
      <c r="PQ9" s="46"/>
      <c r="PR9" s="46"/>
      <c r="PS9" s="46"/>
      <c r="PT9" s="46"/>
      <c r="PU9" s="46"/>
      <c r="PV9" s="46"/>
      <c r="PW9" s="46"/>
      <c r="PX9" s="46"/>
      <c r="PY9" s="46"/>
      <c r="PZ9" s="46"/>
      <c r="QA9" s="46"/>
      <c r="QB9" s="46"/>
      <c r="QC9" s="46"/>
      <c r="QD9" s="46"/>
      <c r="QE9" s="46"/>
      <c r="QF9" s="46"/>
      <c r="QG9" s="46"/>
      <c r="QH9" s="46"/>
      <c r="QI9" s="46"/>
      <c r="QJ9" s="46"/>
      <c r="QK9" s="46"/>
      <c r="QL9" s="46"/>
      <c r="QM9" s="46"/>
      <c r="QN9" s="46"/>
      <c r="QO9" s="46"/>
      <c r="QP9" s="46"/>
      <c r="QQ9" s="46"/>
      <c r="QR9" s="46"/>
      <c r="QS9" s="46"/>
      <c r="QT9" s="46"/>
      <c r="QU9" s="46"/>
      <c r="QV9" s="46"/>
      <c r="QW9" s="46"/>
      <c r="QX9" s="46"/>
      <c r="QY9" s="46"/>
      <c r="QZ9" s="46"/>
      <c r="RA9" s="46"/>
      <c r="RB9" s="46"/>
      <c r="RC9" s="46"/>
      <c r="RD9" s="46"/>
      <c r="RE9" s="46"/>
      <c r="RF9" s="46"/>
      <c r="RG9" s="46"/>
      <c r="RH9" s="46"/>
      <c r="RI9" s="46"/>
      <c r="RJ9" s="46"/>
      <c r="RK9" s="46"/>
      <c r="RL9" s="46"/>
      <c r="RM9" s="46"/>
      <c r="RN9" s="46"/>
      <c r="RO9" s="46"/>
      <c r="RP9" s="46"/>
      <c r="RQ9" s="46"/>
      <c r="RR9" s="46"/>
      <c r="RS9" s="46"/>
      <c r="RT9" s="46"/>
      <c r="RU9" s="46"/>
      <c r="RV9" s="46"/>
      <c r="RW9" s="46"/>
      <c r="RX9" s="46"/>
      <c r="RY9" s="46"/>
      <c r="RZ9" s="46"/>
      <c r="SA9" s="46"/>
      <c r="SB9" s="46"/>
      <c r="SC9" s="46"/>
      <c r="SD9" s="46"/>
      <c r="SE9" s="46"/>
      <c r="SF9" s="46"/>
      <c r="SG9" s="46"/>
      <c r="SH9" s="46"/>
      <c r="SI9" s="46"/>
      <c r="SJ9" s="46"/>
      <c r="SK9" s="46"/>
      <c r="SL9" s="46"/>
      <c r="SM9" s="46"/>
      <c r="SN9" s="46"/>
      <c r="SO9" s="46"/>
      <c r="SP9" s="46"/>
      <c r="SQ9" s="46"/>
      <c r="SR9" s="46"/>
      <c r="SS9" s="46"/>
      <c r="ST9" s="46"/>
      <c r="SU9" s="46"/>
      <c r="SV9" s="46"/>
      <c r="SW9" s="46"/>
      <c r="SX9" s="46"/>
      <c r="SY9" s="46"/>
      <c r="SZ9" s="46"/>
      <c r="TA9" s="46"/>
      <c r="TB9" s="46"/>
      <c r="TC9" s="46"/>
      <c r="TD9" s="46"/>
      <c r="TE9" s="46"/>
      <c r="TF9" s="46"/>
      <c r="TG9" s="46"/>
      <c r="TH9" s="46"/>
      <c r="TI9" s="46"/>
      <c r="TJ9" s="46"/>
      <c r="TK9" s="46"/>
      <c r="TL9" s="46"/>
      <c r="TM9" s="46"/>
      <c r="TN9" s="46"/>
      <c r="TO9" s="46"/>
      <c r="TP9" s="46"/>
      <c r="TQ9" s="46"/>
      <c r="TR9" s="46"/>
      <c r="TS9" s="46"/>
      <c r="TT9" s="46"/>
      <c r="TU9" s="46"/>
      <c r="TV9" s="46"/>
      <c r="TW9" s="46"/>
      <c r="TX9" s="46"/>
      <c r="TY9" s="46"/>
      <c r="TZ9" s="46"/>
      <c r="UA9" s="46"/>
      <c r="UB9" s="46"/>
      <c r="UC9" s="46"/>
      <c r="UD9" s="46"/>
      <c r="UE9" s="46"/>
      <c r="UF9" s="46"/>
      <c r="UG9" s="46"/>
      <c r="UH9" s="46"/>
      <c r="UI9" s="46"/>
      <c r="UJ9" s="46"/>
      <c r="UK9" s="46"/>
      <c r="UL9" s="46"/>
      <c r="UM9" s="46"/>
      <c r="UN9" s="46"/>
      <c r="UO9" s="46"/>
      <c r="UP9" s="46"/>
      <c r="UQ9" s="46"/>
      <c r="UR9" s="46"/>
      <c r="US9" s="46"/>
      <c r="UT9" s="46"/>
      <c r="UU9" s="46"/>
      <c r="UV9" s="46"/>
      <c r="UW9" s="46"/>
      <c r="UX9" s="46"/>
      <c r="UY9" s="46"/>
      <c r="UZ9" s="46"/>
      <c r="VA9" s="46"/>
      <c r="VB9" s="46"/>
      <c r="VC9" s="46"/>
      <c r="VD9" s="46"/>
      <c r="VE9" s="46"/>
      <c r="VF9" s="46"/>
      <c r="VG9" s="46"/>
      <c r="VH9" s="46"/>
      <c r="VI9" s="46"/>
      <c r="VJ9" s="46"/>
      <c r="VK9" s="46"/>
      <c r="VL9" s="46"/>
      <c r="VM9" s="46"/>
      <c r="VN9" s="46"/>
      <c r="VO9" s="46"/>
      <c r="VP9" s="46"/>
      <c r="VQ9" s="46"/>
      <c r="VR9" s="46"/>
      <c r="VS9" s="46"/>
      <c r="VT9" s="46"/>
      <c r="VU9" s="46"/>
      <c r="VV9" s="46"/>
      <c r="VW9" s="46"/>
      <c r="VX9" s="46"/>
      <c r="VY9" s="46"/>
      <c r="VZ9" s="46"/>
      <c r="WA9" s="46"/>
      <c r="WB9" s="46"/>
      <c r="WC9" s="46"/>
      <c r="WD9" s="46"/>
      <c r="WE9" s="46"/>
      <c r="WF9" s="46"/>
      <c r="WG9" s="46"/>
      <c r="WH9" s="46"/>
      <c r="WI9" s="46"/>
      <c r="WJ9" s="46"/>
      <c r="WK9" s="46"/>
      <c r="WL9" s="46"/>
      <c r="WM9" s="46"/>
      <c r="WN9" s="46"/>
      <c r="WO9" s="46"/>
      <c r="WP9" s="46"/>
      <c r="WQ9" s="46"/>
      <c r="WR9" s="46"/>
      <c r="WS9" s="46"/>
      <c r="WT9" s="46"/>
      <c r="WU9" s="46"/>
      <c r="WV9" s="46"/>
      <c r="WW9" s="46"/>
      <c r="WX9" s="46"/>
      <c r="WY9" s="46"/>
      <c r="WZ9" s="46"/>
      <c r="XA9" s="46"/>
      <c r="XB9" s="46"/>
      <c r="XC9" s="46"/>
      <c r="XD9" s="46"/>
      <c r="XE9" s="46"/>
      <c r="XF9" s="46"/>
      <c r="XG9" s="46"/>
      <c r="XH9" s="46"/>
      <c r="XI9" s="46"/>
      <c r="XJ9" s="46"/>
      <c r="XK9" s="46"/>
      <c r="XL9" s="46"/>
      <c r="XM9" s="46"/>
      <c r="XN9" s="46"/>
      <c r="XO9" s="46"/>
      <c r="XP9" s="46"/>
      <c r="XQ9" s="46"/>
      <c r="XR9" s="46"/>
      <c r="XS9" s="46"/>
      <c r="XT9" s="46"/>
      <c r="XU9" s="46"/>
      <c r="XV9" s="46"/>
      <c r="XW9" s="46"/>
      <c r="XX9" s="46"/>
      <c r="XY9" s="46"/>
      <c r="XZ9" s="46"/>
      <c r="YA9" s="46"/>
      <c r="YB9" s="46"/>
      <c r="YC9" s="46"/>
      <c r="YD9" s="46"/>
      <c r="YE9" s="46"/>
      <c r="YF9" s="46"/>
      <c r="YG9" s="46"/>
      <c r="YH9" s="46"/>
      <c r="YI9" s="46"/>
      <c r="YJ9" s="46"/>
      <c r="YK9" s="46"/>
      <c r="YL9" s="46"/>
      <c r="YM9" s="46"/>
      <c r="YN9" s="46"/>
      <c r="YO9" s="46"/>
      <c r="YP9" s="46"/>
      <c r="YQ9" s="46"/>
      <c r="YR9" s="46"/>
      <c r="YS9" s="46"/>
      <c r="YT9" s="46"/>
      <c r="YU9" s="46"/>
      <c r="YV9" s="46"/>
      <c r="YW9" s="46"/>
      <c r="YX9" s="46"/>
      <c r="YY9" s="46"/>
      <c r="YZ9" s="46"/>
      <c r="ZA9" s="46"/>
      <c r="ZB9" s="46"/>
      <c r="ZC9" s="46"/>
      <c r="ZD9" s="46"/>
      <c r="ZE9" s="46"/>
      <c r="ZF9" s="46"/>
      <c r="ZG9" s="46"/>
      <c r="ZH9" s="46"/>
      <c r="ZI9" s="46"/>
      <c r="ZJ9" s="46"/>
      <c r="ZK9" s="46"/>
      <c r="ZL9" s="46"/>
      <c r="ZM9" s="46"/>
      <c r="ZN9" s="46"/>
      <c r="ZO9" s="46"/>
      <c r="ZP9" s="46"/>
      <c r="ZQ9" s="46"/>
      <c r="ZR9" s="46"/>
      <c r="ZS9" s="46"/>
      <c r="ZT9" s="46"/>
      <c r="ZU9" s="46"/>
      <c r="ZV9" s="46"/>
      <c r="ZW9" s="46"/>
      <c r="ZX9" s="46"/>
      <c r="ZY9" s="46"/>
      <c r="ZZ9" s="46"/>
      <c r="AAA9" s="46"/>
      <c r="AAB9" s="46"/>
      <c r="AAC9" s="46"/>
      <c r="AAD9" s="46"/>
      <c r="AAE9" s="46"/>
      <c r="AAF9" s="46"/>
      <c r="AAG9" s="46"/>
      <c r="AAH9" s="46"/>
      <c r="AAI9" s="46"/>
      <c r="AAJ9" s="46"/>
      <c r="AAK9" s="46"/>
      <c r="AAL9" s="46"/>
      <c r="AAM9" s="46"/>
      <c r="AAN9" s="46"/>
      <c r="AAO9" s="46"/>
      <c r="AAP9" s="46"/>
      <c r="AAQ9" s="46"/>
      <c r="AAR9" s="46"/>
      <c r="AAS9" s="46"/>
      <c r="AAT9" s="46"/>
      <c r="AAU9" s="46"/>
      <c r="AAV9" s="46"/>
      <c r="AAW9" s="46"/>
      <c r="AAX9" s="46"/>
      <c r="AAY9" s="46"/>
      <c r="AAZ9" s="46"/>
      <c r="ABA9" s="46"/>
      <c r="ABB9" s="46"/>
      <c r="ABC9" s="46"/>
      <c r="ABD9" s="46"/>
      <c r="ABE9" s="46"/>
      <c r="ABF9" s="46"/>
      <c r="ABG9" s="46"/>
      <c r="ABH9" s="46"/>
      <c r="ABI9" s="46"/>
      <c r="ABJ9" s="46"/>
      <c r="ABK9" s="46"/>
      <c r="ABL9" s="46"/>
      <c r="ABM9" s="46"/>
      <c r="ABN9" s="46"/>
      <c r="ABO9" s="46"/>
      <c r="ABP9" s="46"/>
      <c r="ABQ9" s="46"/>
      <c r="ABR9" s="46"/>
      <c r="ABS9" s="46"/>
      <c r="ABT9" s="46"/>
      <c r="ABU9" s="46"/>
      <c r="ABV9" s="46"/>
      <c r="ABW9" s="46"/>
      <c r="ABX9" s="46"/>
      <c r="ABY9" s="46"/>
      <c r="ABZ9" s="46"/>
      <c r="ACA9" s="46"/>
      <c r="ACB9" s="46"/>
      <c r="ACC9" s="46"/>
      <c r="ACD9" s="46"/>
      <c r="ACE9" s="46"/>
      <c r="ACF9" s="46"/>
      <c r="ACG9" s="46"/>
      <c r="ACH9" s="46"/>
      <c r="ACI9" s="46"/>
      <c r="ACJ9" s="46"/>
      <c r="ACK9" s="46"/>
      <c r="ACL9" s="46"/>
      <c r="ACM9" s="46"/>
      <c r="ACN9" s="46"/>
      <c r="ACO9" s="46"/>
      <c r="ACP9" s="46"/>
      <c r="ACQ9" s="46"/>
      <c r="ACR9" s="46"/>
      <c r="ACS9" s="46"/>
      <c r="ACT9" s="46"/>
      <c r="ACU9" s="46"/>
      <c r="ACV9" s="46"/>
      <c r="ACW9" s="46"/>
      <c r="ACX9" s="46"/>
      <c r="ACY9" s="46"/>
      <c r="ACZ9" s="46"/>
      <c r="ADA9" s="46"/>
      <c r="ADB9" s="46"/>
      <c r="ADC9" s="46"/>
      <c r="ADD9" s="46"/>
      <c r="ADE9" s="46"/>
      <c r="ADF9" s="46"/>
      <c r="ADG9" s="46"/>
      <c r="ADH9" s="46"/>
      <c r="ADI9" s="46"/>
      <c r="ADJ9" s="46"/>
      <c r="ADK9" s="46"/>
      <c r="ADL9" s="46"/>
      <c r="ADM9" s="46"/>
      <c r="ADN9" s="46"/>
      <c r="ADO9" s="46"/>
      <c r="ADP9" s="46"/>
      <c r="ADQ9" s="46"/>
      <c r="ADR9" s="46"/>
      <c r="ADS9" s="46"/>
      <c r="ADT9" s="46"/>
      <c r="ADU9" s="46"/>
      <c r="ADV9" s="46"/>
      <c r="ADW9" s="46"/>
      <c r="ADX9" s="46"/>
      <c r="ADY9" s="46"/>
      <c r="ADZ9" s="46"/>
      <c r="AEA9" s="46"/>
      <c r="AEB9" s="46"/>
      <c r="AEC9" s="46"/>
      <c r="AED9" s="46"/>
      <c r="AEE9" s="46"/>
      <c r="AEF9" s="46"/>
      <c r="AEG9" s="46"/>
      <c r="AEH9" s="46"/>
      <c r="AEI9" s="46"/>
      <c r="AEJ9" s="46"/>
      <c r="AEK9" s="46"/>
      <c r="AEL9" s="46"/>
      <c r="AEM9" s="46"/>
      <c r="AEN9" s="46"/>
      <c r="AEO9" s="46"/>
      <c r="AEP9" s="46"/>
      <c r="AEQ9" s="46"/>
      <c r="AER9" s="46"/>
      <c r="AES9" s="46"/>
      <c r="AET9" s="46"/>
      <c r="AEU9" s="46"/>
      <c r="AEV9" s="46"/>
      <c r="AEW9" s="46"/>
      <c r="AEX9" s="46"/>
      <c r="AEY9" s="46"/>
      <c r="AEZ9" s="46"/>
      <c r="AFA9" s="46"/>
      <c r="AFB9" s="46"/>
      <c r="AFC9" s="46"/>
      <c r="AFD9" s="46"/>
      <c r="AFE9" s="46"/>
      <c r="AFF9" s="46"/>
      <c r="AFG9" s="46"/>
      <c r="AFH9" s="46"/>
      <c r="AFI9" s="46"/>
      <c r="AFJ9" s="46"/>
      <c r="AFK9" s="46"/>
      <c r="AFL9" s="46"/>
      <c r="AFM9" s="46"/>
      <c r="AFN9" s="46"/>
      <c r="AFO9" s="46"/>
      <c r="AFP9" s="46"/>
      <c r="AFQ9" s="46"/>
      <c r="AFR9" s="46"/>
      <c r="AFS9" s="46"/>
      <c r="AFT9" s="46"/>
      <c r="AFU9" s="46"/>
      <c r="AFV9" s="46"/>
      <c r="AFW9" s="46"/>
      <c r="AFX9" s="46"/>
      <c r="AFY9" s="46"/>
      <c r="AFZ9" s="46"/>
      <c r="AGA9" s="46"/>
      <c r="AGB9" s="46"/>
      <c r="AGC9" s="46"/>
      <c r="AGD9" s="46"/>
      <c r="AGE9" s="46"/>
      <c r="AGF9" s="46"/>
      <c r="AGG9" s="46"/>
      <c r="AGH9" s="46"/>
      <c r="AGI9" s="46"/>
      <c r="AGJ9" s="46"/>
      <c r="AGK9" s="46"/>
      <c r="AGL9" s="46"/>
      <c r="AGM9" s="46"/>
      <c r="AGN9" s="46"/>
      <c r="AGO9" s="46"/>
      <c r="AGP9" s="46"/>
      <c r="AGQ9" s="46"/>
      <c r="AGR9" s="46"/>
      <c r="AGS9" s="46"/>
      <c r="AGT9" s="46"/>
      <c r="AGU9" s="46"/>
      <c r="AGV9" s="46"/>
      <c r="AGW9" s="46"/>
      <c r="AGX9" s="46"/>
      <c r="AGY9" s="46"/>
      <c r="AGZ9" s="46"/>
      <c r="AHA9" s="46"/>
      <c r="AHB9" s="46"/>
      <c r="AHC9" s="46"/>
      <c r="AHD9" s="46"/>
      <c r="AHE9" s="46"/>
      <c r="AHF9" s="46"/>
      <c r="AHG9" s="46"/>
      <c r="AHH9" s="46"/>
      <c r="AHI9" s="46"/>
      <c r="AHJ9" s="46"/>
      <c r="AHK9" s="46"/>
      <c r="AHL9" s="46"/>
      <c r="AHM9" s="46"/>
      <c r="AHN9" s="46"/>
      <c r="AHO9" s="46"/>
      <c r="AHP9" s="46"/>
      <c r="AHQ9" s="46"/>
      <c r="AHR9" s="46"/>
      <c r="AHS9" s="46"/>
      <c r="AHT9" s="46"/>
      <c r="AHU9" s="46"/>
      <c r="AHV9" s="46"/>
      <c r="AHW9" s="46"/>
      <c r="AHX9" s="46"/>
      <c r="AHY9" s="46"/>
      <c r="AHZ9" s="46"/>
      <c r="AIA9" s="46"/>
      <c r="AIB9" s="46"/>
      <c r="AIC9" s="46"/>
      <c r="AID9" s="46"/>
      <c r="AIE9" s="46"/>
      <c r="AIF9" s="46"/>
      <c r="AIG9" s="46"/>
      <c r="AIH9" s="46"/>
      <c r="AII9" s="46"/>
      <c r="AIJ9" s="46"/>
      <c r="AIK9" s="46"/>
      <c r="AIL9" s="46"/>
      <c r="AIM9" s="46"/>
      <c r="AIN9" s="46"/>
      <c r="AIO9" s="46"/>
      <c r="AIP9" s="46"/>
      <c r="AIQ9" s="46"/>
      <c r="AIR9" s="46"/>
      <c r="AIS9" s="46"/>
      <c r="AIT9" s="46"/>
      <c r="AIU9" s="46"/>
      <c r="AIV9" s="46"/>
      <c r="AIW9" s="46"/>
      <c r="AIX9" s="46"/>
      <c r="AIY9" s="46"/>
      <c r="AIZ9" s="46"/>
      <c r="AJA9" s="46"/>
      <c r="AJB9" s="46"/>
      <c r="AJC9" s="46"/>
      <c r="AJD9" s="46"/>
      <c r="AJE9" s="46"/>
      <c r="AJF9" s="46"/>
      <c r="AJG9" s="46"/>
      <c r="AJH9" s="46"/>
      <c r="AJI9" s="46"/>
      <c r="AJJ9" s="46"/>
      <c r="AJK9" s="46"/>
      <c r="AJL9" s="46"/>
      <c r="AJM9" s="46"/>
      <c r="AJN9" s="46"/>
      <c r="AJO9" s="46"/>
      <c r="AJP9" s="46"/>
      <c r="AJQ9" s="46"/>
      <c r="AJR9" s="46"/>
      <c r="AJS9" s="46"/>
      <c r="AJT9" s="46"/>
      <c r="AJU9" s="46"/>
      <c r="AJV9" s="46"/>
      <c r="AJW9" s="46"/>
      <c r="AJX9" s="46"/>
      <c r="AJY9" s="46"/>
      <c r="AJZ9" s="46"/>
      <c r="AKA9" s="46"/>
      <c r="AKB9" s="46"/>
      <c r="AKC9" s="46"/>
      <c r="AKD9" s="46"/>
      <c r="AKE9" s="46"/>
      <c r="AKF9" s="46"/>
      <c r="AKG9" s="46"/>
      <c r="AKH9" s="46"/>
      <c r="AKI9" s="46"/>
      <c r="AKJ9" s="46"/>
      <c r="AKK9" s="46"/>
      <c r="AKL9" s="46"/>
      <c r="AKM9" s="46"/>
      <c r="AKN9" s="46"/>
      <c r="AKO9" s="46"/>
      <c r="AKP9" s="46"/>
      <c r="AKQ9" s="46"/>
      <c r="AKR9" s="46"/>
      <c r="AKS9" s="46"/>
      <c r="AKT9" s="46"/>
      <c r="AKU9" s="46"/>
      <c r="AKV9" s="46"/>
      <c r="AKW9" s="46"/>
      <c r="AKX9" s="46"/>
      <c r="AKY9" s="46"/>
      <c r="AKZ9" s="46"/>
      <c r="ALA9" s="46"/>
      <c r="ALB9" s="46"/>
      <c r="ALC9" s="46"/>
      <c r="ALD9" s="46"/>
      <c r="ALE9" s="46"/>
      <c r="ALF9" s="46"/>
      <c r="ALG9" s="46"/>
      <c r="ALH9" s="46"/>
      <c r="ALI9" s="46"/>
      <c r="ALJ9" s="46"/>
      <c r="ALK9" s="46"/>
      <c r="ALL9" s="46"/>
      <c r="ALM9" s="46"/>
      <c r="ALN9" s="46"/>
      <c r="ALO9" s="46"/>
      <c r="ALP9" s="46"/>
      <c r="ALQ9" s="46"/>
      <c r="ALR9" s="46"/>
      <c r="ALS9" s="46"/>
      <c r="ALT9" s="46"/>
      <c r="ALU9" s="46"/>
      <c r="ALV9" s="46"/>
      <c r="ALW9" s="46"/>
      <c r="ALX9" s="46"/>
      <c r="ALY9" s="46"/>
      <c r="ALZ9" s="46"/>
      <c r="AMA9" s="46"/>
      <c r="AMB9" s="46"/>
      <c r="AMC9" s="46"/>
      <c r="AMD9" s="46"/>
      <c r="AME9" s="46"/>
      <c r="AMF9" s="46"/>
      <c r="AMG9" s="46"/>
      <c r="AMH9" s="46"/>
      <c r="AMI9" s="46"/>
      <c r="AMJ9" s="46"/>
      <c r="AMK9" s="46"/>
      <c r="AML9" s="46"/>
      <c r="AMM9" s="46"/>
      <c r="AMN9" s="46"/>
      <c r="AMO9" s="46"/>
      <c r="AMP9" s="46"/>
      <c r="AMQ9" s="46"/>
      <c r="AMR9" s="46"/>
      <c r="AMS9" s="46"/>
      <c r="AMT9" s="46"/>
      <c r="AMU9" s="46"/>
      <c r="AMV9" s="46"/>
      <c r="AMW9" s="46"/>
      <c r="AMX9" s="46"/>
      <c r="AMY9" s="46"/>
      <c r="AMZ9" s="46"/>
      <c r="ANA9" s="46"/>
      <c r="ANB9" s="46"/>
      <c r="ANC9" s="46"/>
      <c r="AND9" s="46"/>
      <c r="ANE9" s="46"/>
      <c r="ANF9" s="46"/>
      <c r="ANG9" s="46"/>
      <c r="ANH9" s="46"/>
      <c r="ANI9" s="46"/>
      <c r="ANJ9" s="46"/>
      <c r="ANK9" s="46"/>
      <c r="ANL9" s="46"/>
      <c r="ANM9" s="46"/>
      <c r="ANN9" s="46"/>
      <c r="ANO9" s="46"/>
      <c r="ANP9" s="46"/>
      <c r="ANQ9" s="46"/>
      <c r="ANR9" s="46"/>
      <c r="ANS9" s="46"/>
      <c r="ANT9" s="46"/>
      <c r="ANU9" s="46"/>
      <c r="ANV9" s="46"/>
      <c r="ANW9" s="46"/>
      <c r="ANX9" s="46"/>
      <c r="ANY9" s="46"/>
      <c r="ANZ9" s="46"/>
      <c r="AOA9" s="46"/>
      <c r="AOB9" s="46"/>
      <c r="AOC9" s="46"/>
      <c r="AOD9" s="46"/>
      <c r="AOE9" s="46"/>
      <c r="AOF9" s="46"/>
      <c r="AOG9" s="46"/>
      <c r="AOH9" s="46"/>
      <c r="AOI9" s="46"/>
      <c r="AOJ9" s="46"/>
      <c r="AOK9" s="46"/>
      <c r="AOL9" s="46"/>
      <c r="AOM9" s="46"/>
      <c r="AON9" s="46"/>
      <c r="AOO9" s="46"/>
      <c r="AOP9" s="46"/>
      <c r="AOQ9" s="46"/>
      <c r="AOR9" s="46"/>
      <c r="AOS9" s="46"/>
      <c r="AOT9" s="46"/>
      <c r="AOU9" s="46"/>
      <c r="AOV9" s="46"/>
      <c r="AOW9" s="46"/>
      <c r="AOX9" s="46"/>
      <c r="AOY9" s="46"/>
      <c r="AOZ9" s="46"/>
      <c r="APA9" s="46"/>
      <c r="APB9" s="46"/>
      <c r="APC9" s="46"/>
      <c r="APD9" s="46"/>
      <c r="APE9" s="46"/>
      <c r="APF9" s="46"/>
      <c r="APG9" s="46"/>
      <c r="APH9" s="46"/>
      <c r="API9" s="46"/>
      <c r="APJ9" s="46"/>
      <c r="APK9" s="46"/>
      <c r="APL9" s="46"/>
      <c r="APM9" s="46"/>
      <c r="APN9" s="46"/>
      <c r="APO9" s="46"/>
      <c r="APP9" s="46"/>
      <c r="APQ9" s="46"/>
      <c r="APR9" s="46"/>
      <c r="APS9" s="46"/>
      <c r="APT9" s="46"/>
      <c r="APU9" s="46"/>
      <c r="APV9" s="46"/>
      <c r="APW9" s="46"/>
      <c r="APX9" s="46"/>
      <c r="APY9" s="46"/>
      <c r="APZ9" s="46"/>
      <c r="AQA9" s="46"/>
      <c r="AQB9" s="46"/>
      <c r="AQC9" s="46"/>
      <c r="AQD9" s="46"/>
      <c r="AQE9" s="46"/>
      <c r="AQF9" s="46"/>
      <c r="AQG9" s="46"/>
      <c r="AQH9" s="46"/>
      <c r="AQI9" s="46"/>
      <c r="AQJ9" s="46"/>
      <c r="AQK9" s="46"/>
      <c r="AQL9" s="46"/>
      <c r="AQM9" s="46"/>
      <c r="AQN9" s="46"/>
      <c r="AQO9" s="46"/>
      <c r="AQP9" s="46"/>
      <c r="AQQ9" s="46"/>
      <c r="AQR9" s="46"/>
      <c r="AQS9" s="46"/>
      <c r="AQT9" s="46"/>
      <c r="AQU9" s="46"/>
      <c r="AQV9" s="46"/>
      <c r="AQW9" s="46"/>
      <c r="AQX9" s="46"/>
      <c r="AQY9" s="46"/>
      <c r="AQZ9" s="46"/>
      <c r="ARA9" s="46"/>
      <c r="ARB9" s="46"/>
      <c r="ARC9" s="46"/>
      <c r="ARD9" s="46"/>
      <c r="ARE9" s="46"/>
      <c r="ARF9" s="46"/>
      <c r="ARG9" s="46"/>
      <c r="ARH9" s="46"/>
      <c r="ARI9" s="46"/>
      <c r="ARJ9" s="46"/>
      <c r="ARK9" s="46"/>
      <c r="ARL9" s="46"/>
      <c r="ARM9" s="46"/>
      <c r="ARN9" s="46"/>
      <c r="ARO9" s="46"/>
      <c r="ARP9" s="46"/>
      <c r="ARQ9" s="46"/>
      <c r="ARR9" s="46"/>
      <c r="ARS9" s="46"/>
      <c r="ART9" s="46"/>
      <c r="ARU9" s="46"/>
      <c r="ARV9" s="46"/>
      <c r="ARW9" s="46"/>
      <c r="ARX9" s="46"/>
      <c r="ARY9" s="46"/>
      <c r="ARZ9" s="46"/>
      <c r="ASA9" s="46"/>
      <c r="ASB9" s="46"/>
      <c r="ASC9" s="46"/>
      <c r="ASD9" s="46"/>
      <c r="ASE9" s="46"/>
      <c r="ASF9" s="46"/>
      <c r="ASG9" s="46"/>
      <c r="ASH9" s="46"/>
      <c r="ASI9" s="46"/>
      <c r="ASJ9" s="46"/>
      <c r="ASK9" s="46"/>
      <c r="ASL9" s="46"/>
      <c r="ASM9" s="46"/>
      <c r="ASN9" s="46"/>
      <c r="ASO9" s="46"/>
      <c r="ASP9" s="46"/>
      <c r="ASQ9" s="46"/>
      <c r="ASR9" s="46"/>
      <c r="ASS9" s="46"/>
      <c r="AST9" s="46"/>
      <c r="ASU9" s="46"/>
      <c r="ASV9" s="46"/>
      <c r="ASW9" s="46"/>
      <c r="ASX9" s="46"/>
      <c r="ASY9" s="46"/>
      <c r="ASZ9" s="46"/>
      <c r="ATA9" s="46"/>
      <c r="ATB9" s="46"/>
      <c r="ATC9" s="46"/>
      <c r="ATD9" s="46"/>
      <c r="ATE9" s="46"/>
      <c r="ATF9" s="46"/>
      <c r="ATG9" s="46"/>
      <c r="ATH9" s="46"/>
      <c r="ATI9" s="46"/>
      <c r="ATJ9" s="46"/>
      <c r="ATK9" s="46"/>
      <c r="ATL9" s="46"/>
      <c r="ATM9" s="46"/>
      <c r="ATN9" s="46"/>
      <c r="ATO9" s="46"/>
      <c r="ATP9" s="46"/>
      <c r="ATQ9" s="46"/>
      <c r="ATR9" s="46"/>
      <c r="ATS9" s="46"/>
      <c r="ATT9" s="46"/>
      <c r="ATU9" s="46"/>
      <c r="ATV9" s="46"/>
      <c r="ATW9" s="46"/>
      <c r="ATX9" s="46"/>
      <c r="ATY9" s="46"/>
      <c r="ATZ9" s="46"/>
      <c r="AUA9" s="46"/>
      <c r="AUB9" s="46"/>
      <c r="AUC9" s="46"/>
      <c r="AUD9" s="46"/>
      <c r="AUE9" s="46"/>
      <c r="AUF9" s="46"/>
      <c r="AUG9" s="46"/>
      <c r="AUH9" s="46"/>
      <c r="AUI9" s="46"/>
      <c r="AUJ9" s="46"/>
      <c r="AUK9" s="46"/>
      <c r="AUL9" s="46"/>
      <c r="AUM9" s="46"/>
      <c r="AUN9" s="46"/>
      <c r="AUO9" s="46"/>
      <c r="AUP9" s="46"/>
      <c r="AUQ9" s="46"/>
      <c r="AUR9" s="46"/>
      <c r="AUS9" s="46"/>
      <c r="AUT9" s="46"/>
      <c r="AUU9" s="46"/>
      <c r="AUV9" s="46"/>
      <c r="AUW9" s="46"/>
      <c r="AUX9" s="46"/>
      <c r="AUY9" s="46"/>
      <c r="AUZ9" s="46"/>
      <c r="AVA9" s="46"/>
      <c r="AVB9" s="46"/>
      <c r="AVC9" s="46"/>
      <c r="AVD9" s="46"/>
      <c r="AVE9" s="46"/>
      <c r="AVF9" s="46"/>
      <c r="AVG9" s="46"/>
      <c r="AVH9" s="46"/>
      <c r="AVI9" s="46"/>
      <c r="AVJ9" s="46"/>
      <c r="AVK9" s="46"/>
      <c r="AVL9" s="46"/>
      <c r="AVM9" s="46"/>
      <c r="AVN9" s="46"/>
      <c r="AVO9" s="46"/>
      <c r="AVP9" s="46"/>
      <c r="AVQ9" s="46"/>
      <c r="AVR9" s="46"/>
      <c r="AVS9" s="46"/>
      <c r="AVT9" s="46"/>
      <c r="AVU9" s="46"/>
      <c r="AVV9" s="46"/>
      <c r="AVW9" s="46"/>
      <c r="AVX9" s="46"/>
      <c r="AVY9" s="46"/>
      <c r="AVZ9" s="46"/>
      <c r="AWA9" s="46"/>
      <c r="AWB9" s="46"/>
      <c r="AWC9" s="46"/>
      <c r="AWD9" s="46"/>
      <c r="AWE9" s="46"/>
      <c r="AWF9" s="46"/>
      <c r="AWG9" s="46"/>
      <c r="AWH9" s="46"/>
      <c r="AWI9" s="46"/>
      <c r="AWJ9" s="46"/>
      <c r="AWK9" s="46"/>
      <c r="AWL9" s="46"/>
      <c r="AWM9" s="46"/>
      <c r="AWN9" s="46"/>
      <c r="AWO9" s="46"/>
      <c r="AWP9" s="46"/>
      <c r="AWQ9" s="46"/>
      <c r="AWR9" s="46"/>
      <c r="AWS9" s="46"/>
      <c r="AWT9" s="46"/>
      <c r="AWU9" s="46"/>
      <c r="AWV9" s="46"/>
      <c r="AWW9" s="46"/>
      <c r="AWX9" s="46"/>
      <c r="AWY9" s="46"/>
      <c r="AWZ9" s="46"/>
      <c r="AXA9" s="46"/>
      <c r="AXB9" s="46"/>
      <c r="AXC9" s="46"/>
      <c r="AXD9" s="46"/>
      <c r="AXE9" s="46"/>
      <c r="AXF9" s="46"/>
      <c r="AXG9" s="46"/>
      <c r="AXH9" s="46"/>
      <c r="AXI9" s="46"/>
      <c r="AXJ9" s="46"/>
      <c r="AXK9" s="46"/>
      <c r="AXL9" s="46"/>
      <c r="AXM9" s="46"/>
      <c r="AXN9" s="46"/>
      <c r="AXO9" s="46"/>
      <c r="AXP9" s="46"/>
      <c r="AXQ9" s="46"/>
      <c r="AXR9" s="46"/>
      <c r="AXS9" s="46"/>
      <c r="AXT9" s="46"/>
      <c r="AXU9" s="46"/>
      <c r="AXV9" s="46"/>
      <c r="AXW9" s="46"/>
      <c r="AXX9" s="46"/>
      <c r="AXY9" s="46"/>
      <c r="AXZ9" s="46"/>
      <c r="AYA9" s="46"/>
      <c r="AYB9" s="46"/>
      <c r="AYC9" s="46"/>
      <c r="AYD9" s="46"/>
      <c r="AYE9" s="46"/>
      <c r="AYF9" s="46"/>
      <c r="AYG9" s="46"/>
      <c r="AYH9" s="46"/>
      <c r="AYI9" s="46"/>
      <c r="AYJ9" s="46"/>
      <c r="AYK9" s="46"/>
      <c r="AYL9" s="46"/>
      <c r="AYM9" s="46"/>
      <c r="AYN9" s="46"/>
      <c r="AYO9" s="46"/>
      <c r="AYP9" s="46"/>
      <c r="AYQ9" s="46"/>
      <c r="AYR9" s="46"/>
      <c r="AYS9" s="46"/>
      <c r="AYT9" s="46"/>
      <c r="AYU9" s="46"/>
      <c r="AYV9" s="46"/>
      <c r="AYW9" s="46"/>
      <c r="AYX9" s="46"/>
      <c r="AYY9" s="46"/>
      <c r="AYZ9" s="46"/>
      <c r="AZA9" s="46"/>
      <c r="AZB9" s="46"/>
      <c r="AZC9" s="46"/>
      <c r="AZD9" s="46"/>
      <c r="AZE9" s="46"/>
      <c r="AZF9" s="46"/>
      <c r="AZG9" s="46"/>
      <c r="AZH9" s="46"/>
      <c r="AZI9" s="46"/>
      <c r="AZJ9" s="46"/>
      <c r="AZK9" s="46"/>
      <c r="AZL9" s="46"/>
      <c r="AZM9" s="46"/>
      <c r="AZN9" s="46"/>
      <c r="AZO9" s="46"/>
      <c r="AZP9" s="46"/>
      <c r="AZQ9" s="46"/>
      <c r="AZR9" s="46"/>
      <c r="AZS9" s="46"/>
      <c r="AZT9" s="46"/>
      <c r="AZU9" s="46"/>
      <c r="AZV9" s="46"/>
      <c r="AZW9" s="46"/>
      <c r="AZX9" s="46"/>
      <c r="AZY9" s="46"/>
      <c r="AZZ9" s="46"/>
      <c r="BAA9" s="46"/>
      <c r="BAB9" s="46"/>
      <c r="BAC9" s="46"/>
      <c r="BAD9" s="46"/>
      <c r="BAE9" s="46"/>
      <c r="BAF9" s="46"/>
      <c r="BAG9" s="46"/>
      <c r="BAH9" s="46"/>
      <c r="BAI9" s="46"/>
      <c r="BAJ9" s="46"/>
      <c r="BAK9" s="46"/>
      <c r="BAL9" s="46"/>
      <c r="BAM9" s="46"/>
      <c r="BAN9" s="46"/>
      <c r="BAO9" s="46"/>
      <c r="BAP9" s="46"/>
      <c r="BAQ9" s="46"/>
      <c r="BAR9" s="46"/>
      <c r="BAS9" s="46"/>
      <c r="BAT9" s="46"/>
      <c r="BAU9" s="46"/>
      <c r="BAV9" s="46"/>
      <c r="BAW9" s="46"/>
      <c r="BAX9" s="46"/>
      <c r="BAY9" s="46"/>
      <c r="BAZ9" s="46"/>
      <c r="BBA9" s="46"/>
      <c r="BBB9" s="46"/>
      <c r="BBC9" s="46"/>
      <c r="BBD9" s="46"/>
      <c r="BBE9" s="46"/>
      <c r="BBF9" s="46"/>
      <c r="BBG9" s="46"/>
      <c r="BBH9" s="46"/>
      <c r="BBI9" s="46"/>
      <c r="BBJ9" s="46"/>
      <c r="BBK9" s="46"/>
      <c r="BBL9" s="46"/>
      <c r="BBM9" s="46"/>
      <c r="BBN9" s="46"/>
      <c r="BBO9" s="46"/>
      <c r="BBP9" s="46"/>
      <c r="BBQ9" s="46"/>
      <c r="BBR9" s="46"/>
      <c r="BBS9" s="46"/>
      <c r="BBT9" s="46"/>
      <c r="BBU9" s="46"/>
      <c r="BBV9" s="46"/>
      <c r="BBW9" s="46"/>
      <c r="BBX9" s="46"/>
      <c r="BBY9" s="46"/>
      <c r="BBZ9" s="46"/>
      <c r="BCA9" s="46"/>
      <c r="BCB9" s="46"/>
      <c r="BCC9" s="46"/>
      <c r="BCD9" s="46"/>
      <c r="BCE9" s="46"/>
      <c r="BCF9" s="46"/>
      <c r="BCG9" s="46"/>
      <c r="BCH9" s="46"/>
      <c r="BCI9" s="46"/>
      <c r="BCJ9" s="46"/>
      <c r="BCK9" s="46"/>
      <c r="BCL9" s="46"/>
      <c r="BCM9" s="46"/>
      <c r="BCN9" s="46"/>
      <c r="BCO9" s="46"/>
      <c r="BCP9" s="46"/>
      <c r="BCQ9" s="46"/>
      <c r="BCR9" s="46"/>
      <c r="BCS9" s="46"/>
      <c r="BCT9" s="46"/>
      <c r="BCU9" s="46"/>
      <c r="BCV9" s="46"/>
      <c r="BCW9" s="46"/>
      <c r="BCX9" s="46"/>
      <c r="BCY9" s="46"/>
      <c r="BCZ9" s="46"/>
      <c r="BDA9" s="46"/>
      <c r="BDB9" s="46"/>
      <c r="BDC9" s="46"/>
      <c r="BDD9" s="46"/>
      <c r="BDE9" s="46"/>
      <c r="BDF9" s="46"/>
      <c r="BDG9" s="46"/>
      <c r="BDH9" s="46"/>
      <c r="BDI9" s="46"/>
      <c r="BDJ9" s="46"/>
      <c r="BDK9" s="46"/>
      <c r="BDL9" s="46"/>
      <c r="BDM9" s="46"/>
      <c r="BDN9" s="46"/>
      <c r="BDO9" s="46"/>
      <c r="BDP9" s="46"/>
      <c r="BDQ9" s="46"/>
      <c r="BDR9" s="46"/>
      <c r="BDS9" s="46"/>
      <c r="BDT9" s="46"/>
      <c r="BDU9" s="46"/>
      <c r="BDV9" s="46"/>
      <c r="BDW9" s="46"/>
      <c r="BDX9" s="46"/>
      <c r="BDY9" s="46"/>
      <c r="BDZ9" s="46"/>
      <c r="BEA9" s="46"/>
      <c r="BEB9" s="46"/>
      <c r="BEC9" s="46"/>
      <c r="BED9" s="46"/>
      <c r="BEE9" s="46"/>
      <c r="BEF9" s="46"/>
      <c r="BEG9" s="46"/>
      <c r="BEH9" s="46"/>
      <c r="BEI9" s="46"/>
      <c r="BEJ9" s="46"/>
      <c r="BEK9" s="46"/>
      <c r="BEL9" s="46"/>
      <c r="BEM9" s="46"/>
      <c r="BEN9" s="46"/>
      <c r="BEO9" s="46"/>
      <c r="BEP9" s="46"/>
      <c r="BEQ9" s="46"/>
      <c r="BER9" s="46"/>
      <c r="BES9" s="46"/>
      <c r="BET9" s="46"/>
      <c r="BEU9" s="46"/>
      <c r="BEV9" s="46"/>
      <c r="BEW9" s="46"/>
      <c r="BEX9" s="46"/>
      <c r="BEY9" s="46"/>
      <c r="BEZ9" s="46"/>
      <c r="BFA9" s="46"/>
      <c r="BFB9" s="46"/>
      <c r="BFC9" s="46"/>
      <c r="BFD9" s="46"/>
      <c r="BFE9" s="46"/>
      <c r="BFF9" s="46"/>
      <c r="BFG9" s="46"/>
      <c r="BFH9" s="46"/>
      <c r="BFI9" s="46"/>
      <c r="BFJ9" s="46"/>
      <c r="BFK9" s="46"/>
      <c r="BFL9" s="46"/>
      <c r="BFM9" s="46"/>
      <c r="BFN9" s="46"/>
      <c r="BFO9" s="46"/>
      <c r="BFP9" s="46"/>
      <c r="BFQ9" s="46"/>
      <c r="BFR9" s="46"/>
      <c r="BFS9" s="46"/>
      <c r="BFT9" s="46"/>
      <c r="BFU9" s="46"/>
      <c r="BFV9" s="46"/>
      <c r="BFW9" s="46"/>
      <c r="BFX9" s="46"/>
      <c r="BFY9" s="46"/>
      <c r="BFZ9" s="46"/>
      <c r="BGA9" s="46"/>
      <c r="BGB9" s="46"/>
      <c r="BGC9" s="46"/>
      <c r="BGD9" s="46"/>
      <c r="BGE9" s="46"/>
      <c r="BGF9" s="46"/>
      <c r="BGG9" s="46"/>
      <c r="BGH9" s="46"/>
      <c r="BGI9" s="46"/>
      <c r="BGJ9" s="46"/>
      <c r="BGK9" s="46"/>
      <c r="BGL9" s="46"/>
      <c r="BGM9" s="46"/>
      <c r="BGN9" s="46"/>
      <c r="BGO9" s="46"/>
      <c r="BGP9" s="46"/>
      <c r="BGQ9" s="46"/>
      <c r="BGR9" s="46"/>
      <c r="BGS9" s="46"/>
      <c r="BGT9" s="46"/>
      <c r="BGU9" s="46"/>
      <c r="BGV9" s="46"/>
      <c r="BGW9" s="46"/>
      <c r="BGX9" s="46"/>
      <c r="BGY9" s="46"/>
      <c r="BGZ9" s="46"/>
      <c r="BHA9" s="46"/>
      <c r="BHB9" s="46"/>
      <c r="BHC9" s="46"/>
      <c r="BHD9" s="46"/>
      <c r="BHE9" s="46"/>
      <c r="BHF9" s="46"/>
      <c r="BHG9" s="46"/>
      <c r="BHH9" s="46"/>
      <c r="BHI9" s="46"/>
      <c r="BHJ9" s="46"/>
      <c r="BHK9" s="46"/>
      <c r="BHL9" s="46"/>
      <c r="BHM9" s="46"/>
      <c r="BHN9" s="46"/>
      <c r="BHO9" s="46"/>
      <c r="BHP9" s="46"/>
      <c r="BHQ9" s="46"/>
      <c r="BHR9" s="46"/>
      <c r="BHS9" s="46"/>
      <c r="BHT9" s="46"/>
      <c r="BHU9" s="46"/>
      <c r="BHV9" s="46"/>
      <c r="BHW9" s="46"/>
      <c r="BHX9" s="46"/>
      <c r="BHY9" s="46"/>
      <c r="BHZ9" s="46"/>
      <c r="BIA9" s="46"/>
      <c r="BIB9" s="46"/>
      <c r="BIC9" s="46"/>
      <c r="BID9" s="46"/>
      <c r="BIE9" s="46"/>
      <c r="BIF9" s="46"/>
      <c r="BIG9" s="46"/>
      <c r="BIH9" s="46"/>
      <c r="BII9" s="46"/>
      <c r="BIJ9" s="46"/>
      <c r="BIK9" s="46"/>
      <c r="BIL9" s="46"/>
      <c r="BIM9" s="46"/>
      <c r="BIN9" s="46"/>
      <c r="BIO9" s="46"/>
      <c r="BIP9" s="46"/>
      <c r="BIQ9" s="46"/>
      <c r="BIR9" s="46"/>
      <c r="BIS9" s="46"/>
      <c r="BIT9" s="46"/>
      <c r="BIU9" s="46"/>
      <c r="BIV9" s="46"/>
      <c r="BIW9" s="46"/>
      <c r="BIX9" s="46"/>
      <c r="BIY9" s="46"/>
      <c r="BIZ9" s="46"/>
      <c r="BJA9" s="46"/>
      <c r="BJB9" s="46"/>
      <c r="BJC9" s="46"/>
      <c r="BJD9" s="46"/>
      <c r="BJE9" s="46"/>
      <c r="BJF9" s="46"/>
      <c r="BJG9" s="46"/>
      <c r="BJH9" s="46"/>
      <c r="BJI9" s="46"/>
      <c r="BJJ9" s="46"/>
      <c r="BJK9" s="46"/>
      <c r="BJL9" s="46"/>
      <c r="BJM9" s="46"/>
      <c r="BJN9" s="46"/>
      <c r="BJO9" s="46"/>
      <c r="BJP9" s="46"/>
      <c r="BJQ9" s="46"/>
      <c r="BJR9" s="46"/>
      <c r="BJS9" s="46"/>
      <c r="BJT9" s="46"/>
      <c r="BJU9" s="46"/>
      <c r="BJV9" s="46"/>
      <c r="BJW9" s="46"/>
      <c r="BJX9" s="46"/>
      <c r="BJY9" s="46"/>
      <c r="BJZ9" s="46"/>
      <c r="BKA9" s="46"/>
      <c r="BKB9" s="46"/>
      <c r="BKC9" s="46"/>
      <c r="BKD9" s="46"/>
      <c r="BKE9" s="46"/>
      <c r="BKF9" s="46"/>
      <c r="BKG9" s="46"/>
      <c r="BKH9" s="46"/>
      <c r="BKI9" s="46"/>
      <c r="BKJ9" s="46"/>
      <c r="BKK9" s="46"/>
      <c r="BKL9" s="46"/>
      <c r="BKM9" s="46"/>
      <c r="BKN9" s="46"/>
      <c r="BKO9" s="46"/>
      <c r="BKP9" s="46"/>
      <c r="BKQ9" s="46"/>
      <c r="BKR9" s="46"/>
      <c r="BKS9" s="46"/>
      <c r="BKT9" s="46"/>
      <c r="BKU9" s="46"/>
      <c r="BKV9" s="46"/>
      <c r="BKW9" s="46"/>
      <c r="BKX9" s="46"/>
      <c r="BKY9" s="46"/>
      <c r="BKZ9" s="46"/>
      <c r="BLA9" s="46"/>
      <c r="BLB9" s="46"/>
      <c r="BLC9" s="46"/>
      <c r="BLD9" s="46"/>
      <c r="BLE9" s="46"/>
      <c r="BLF9" s="46"/>
      <c r="BLG9" s="46"/>
      <c r="BLH9" s="46"/>
      <c r="BLI9" s="46"/>
      <c r="BLJ9" s="46"/>
      <c r="BLK9" s="46"/>
      <c r="BLL9" s="46"/>
      <c r="BLM9" s="46"/>
      <c r="BLN9" s="46"/>
      <c r="BLO9" s="46"/>
      <c r="BLP9" s="46"/>
      <c r="BLQ9" s="46"/>
      <c r="BLR9" s="46"/>
      <c r="BLS9" s="46"/>
      <c r="BLT9" s="46"/>
      <c r="BLU9" s="46"/>
      <c r="BLV9" s="46"/>
      <c r="BLW9" s="46"/>
      <c r="BLX9" s="46"/>
      <c r="BLY9" s="46"/>
      <c r="BLZ9" s="46"/>
      <c r="BMA9" s="46"/>
      <c r="BMB9" s="46"/>
      <c r="BMC9" s="46"/>
      <c r="BMD9" s="46"/>
      <c r="BME9" s="46"/>
      <c r="BMF9" s="46"/>
      <c r="BMG9" s="46"/>
      <c r="BMH9" s="46"/>
      <c r="BMI9" s="46"/>
      <c r="BMJ9" s="46"/>
      <c r="BMK9" s="46"/>
      <c r="BML9" s="46"/>
      <c r="BMM9" s="46"/>
      <c r="BMN9" s="46"/>
      <c r="BMO9" s="46"/>
      <c r="BMP9" s="46"/>
      <c r="BMQ9" s="46"/>
      <c r="BMR9" s="46"/>
      <c r="BMS9" s="46"/>
      <c r="BMT9" s="46"/>
      <c r="BMU9" s="46"/>
      <c r="BMV9" s="46"/>
      <c r="BMW9" s="46"/>
      <c r="BMX9" s="46"/>
      <c r="BMY9" s="46"/>
      <c r="BMZ9" s="46"/>
      <c r="BNA9" s="46"/>
      <c r="BNB9" s="46"/>
      <c r="BNC9" s="46"/>
      <c r="BND9" s="46"/>
      <c r="BNE9" s="46"/>
      <c r="BNF9" s="46"/>
      <c r="BNG9" s="46"/>
      <c r="BNH9" s="46"/>
      <c r="BNI9" s="46"/>
      <c r="BNJ9" s="46"/>
      <c r="BNK9" s="46"/>
      <c r="BNL9" s="46"/>
      <c r="BNM9" s="46"/>
      <c r="BNN9" s="46"/>
      <c r="BNO9" s="46"/>
      <c r="BNP9" s="46"/>
      <c r="BNQ9" s="46"/>
      <c r="BNR9" s="46"/>
      <c r="BNS9" s="46"/>
      <c r="BNT9" s="46"/>
      <c r="BNU9" s="46"/>
      <c r="BNV9" s="46"/>
      <c r="BNW9" s="46"/>
      <c r="BNX9" s="46"/>
      <c r="BNY9" s="46"/>
      <c r="BNZ9" s="46"/>
      <c r="BOA9" s="46"/>
      <c r="BOB9" s="46"/>
      <c r="BOC9" s="46"/>
      <c r="BOD9" s="46"/>
      <c r="BOE9" s="46"/>
      <c r="BOF9" s="46"/>
      <c r="BOG9" s="46"/>
      <c r="BOH9" s="46"/>
      <c r="BOI9" s="46"/>
      <c r="BOJ9" s="46"/>
      <c r="BOK9" s="46"/>
      <c r="BOL9" s="46"/>
      <c r="BOM9" s="46"/>
      <c r="BON9" s="46"/>
      <c r="BOO9" s="46"/>
      <c r="BOP9" s="46"/>
      <c r="BOQ9" s="46"/>
      <c r="BOR9" s="46"/>
      <c r="BOS9" s="46"/>
      <c r="BOT9" s="46"/>
      <c r="BOU9" s="46"/>
      <c r="BOV9" s="46"/>
      <c r="BOW9" s="46"/>
      <c r="BOX9" s="46"/>
      <c r="BOY9" s="46"/>
      <c r="BOZ9" s="46"/>
      <c r="BPA9" s="46"/>
      <c r="BPB9" s="46"/>
      <c r="BPC9" s="46"/>
      <c r="BPD9" s="46"/>
      <c r="BPE9" s="46"/>
      <c r="BPF9" s="46"/>
      <c r="BPG9" s="46"/>
      <c r="BPH9" s="46"/>
      <c r="BPI9" s="46"/>
      <c r="BPJ9" s="46"/>
      <c r="BPK9" s="46"/>
      <c r="BPL9" s="46"/>
      <c r="BPM9" s="46"/>
      <c r="BPN9" s="46"/>
      <c r="BPO9" s="46"/>
      <c r="BPP9" s="46"/>
      <c r="BPQ9" s="46"/>
      <c r="BPR9" s="46"/>
      <c r="BPS9" s="46"/>
      <c r="BPT9" s="46"/>
      <c r="BPU9" s="46"/>
      <c r="BPV9" s="46"/>
      <c r="BPW9" s="46"/>
      <c r="BPX9" s="46"/>
      <c r="BPY9" s="46"/>
      <c r="BPZ9" s="46"/>
      <c r="BQA9" s="46"/>
      <c r="BQB9" s="46"/>
      <c r="BQC9" s="46"/>
      <c r="BQD9" s="46"/>
      <c r="BQE9" s="46"/>
      <c r="BQF9" s="46"/>
      <c r="BQG9" s="46"/>
      <c r="BQH9" s="46"/>
      <c r="BQI9" s="46"/>
      <c r="BQJ9" s="46"/>
      <c r="BQK9" s="46"/>
      <c r="BQL9" s="46"/>
      <c r="BQM9" s="46"/>
      <c r="BQN9" s="46"/>
      <c r="BQO9" s="46"/>
      <c r="BQP9" s="46"/>
      <c r="BQQ9" s="46"/>
      <c r="BQR9" s="46"/>
      <c r="BQS9" s="46"/>
      <c r="BQT9" s="46"/>
      <c r="BQU9" s="46"/>
      <c r="BQV9" s="46"/>
      <c r="BQW9" s="46"/>
      <c r="BQX9" s="46"/>
      <c r="BQY9" s="46"/>
      <c r="BQZ9" s="46"/>
    </row>
    <row r="10" spans="1:1820" s="12" customFormat="1" ht="27.95" hidden="1" customHeight="1" outlineLevel="4" x14ac:dyDescent="0.2">
      <c r="A10" s="282"/>
      <c r="B10" s="297"/>
      <c r="C10" s="77" t="s">
        <v>1004</v>
      </c>
      <c r="D10" s="10" t="s">
        <v>1004</v>
      </c>
      <c r="E10" s="78" t="s">
        <v>1010</v>
      </c>
      <c r="F10" s="78"/>
      <c r="G10" s="78"/>
      <c r="H10" s="10" t="s">
        <v>1016</v>
      </c>
      <c r="I10" s="10" t="s">
        <v>14</v>
      </c>
      <c r="J10" s="78"/>
      <c r="K10" s="78"/>
      <c r="L10" s="78"/>
      <c r="M10" s="78"/>
      <c r="N10" s="103" t="s">
        <v>905</v>
      </c>
      <c r="O10" s="103" t="s">
        <v>905</v>
      </c>
      <c r="P10" s="104">
        <v>0</v>
      </c>
      <c r="Q10" s="104">
        <v>0</v>
      </c>
      <c r="R10" s="104">
        <v>0</v>
      </c>
      <c r="S10" s="104">
        <v>0</v>
      </c>
      <c r="T10" s="104">
        <v>0</v>
      </c>
      <c r="U10" s="143">
        <v>0</v>
      </c>
      <c r="V10" s="104">
        <v>1</v>
      </c>
      <c r="W10" s="104">
        <v>0</v>
      </c>
      <c r="X10" s="104">
        <v>0</v>
      </c>
      <c r="Y10" s="104">
        <v>0</v>
      </c>
      <c r="Z10" s="104">
        <v>0</v>
      </c>
      <c r="AA10" s="104">
        <v>0</v>
      </c>
      <c r="AB10" s="198">
        <f t="shared" si="0"/>
        <v>1</v>
      </c>
      <c r="AC10" s="104">
        <v>0</v>
      </c>
      <c r="AD10" s="104">
        <v>0</v>
      </c>
      <c r="AE10" s="104">
        <v>0</v>
      </c>
      <c r="AF10" s="104">
        <v>0</v>
      </c>
      <c r="AG10" s="104">
        <v>0</v>
      </c>
      <c r="AH10" s="143">
        <v>0</v>
      </c>
      <c r="AI10" s="104">
        <v>0</v>
      </c>
      <c r="AJ10" s="104">
        <v>0</v>
      </c>
      <c r="AK10" s="104">
        <v>0</v>
      </c>
      <c r="AL10" s="104">
        <v>0</v>
      </c>
      <c r="AM10" s="104">
        <v>0</v>
      </c>
      <c r="AN10" s="104">
        <v>0</v>
      </c>
      <c r="AO10" s="21">
        <f t="shared" si="3"/>
        <v>0</v>
      </c>
      <c r="AP10" s="189" t="str">
        <f t="shared" si="4"/>
        <v/>
      </c>
      <c r="AQ10" s="91" t="str">
        <f>+IF(AP10="","",IF(AND(SUM($P10:U10)=1,SUM($AC10:AH10)=1),"TERMINADA",IF(SUM($P10:U10)=0,"SIN INICIAR",IF(AP10&gt;1,"ADELANTADA",IF(AP10&lt;0.6,"CRÍTICA",IF(AP10&lt;0.95,"EN PROCESO","GESTIÓN NORMAL"))))))</f>
        <v/>
      </c>
      <c r="AR10" s="38" t="str">
        <f t="shared" si="1"/>
        <v/>
      </c>
      <c r="AS10" s="71" t="s">
        <v>1267</v>
      </c>
      <c r="AT10" s="71"/>
      <c r="AU10" s="71"/>
      <c r="AV10" s="79"/>
      <c r="AW10" s="79"/>
      <c r="AX10" s="162"/>
      <c r="AY10" s="79"/>
      <c r="AZ10" s="79"/>
      <c r="BA10" s="233">
        <f t="shared" si="2"/>
        <v>1</v>
      </c>
      <c r="BB10" s="79"/>
      <c r="BC10" s="79"/>
      <c r="BD10" s="79"/>
      <c r="BE10" s="79"/>
      <c r="BF10" s="79"/>
      <c r="BG10" s="79"/>
      <c r="BH10" s="79"/>
      <c r="BI10" s="79"/>
      <c r="BJ10" s="79"/>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c r="IW10" s="46"/>
      <c r="IX10" s="46"/>
      <c r="IY10" s="46"/>
      <c r="IZ10" s="46"/>
      <c r="JA10" s="46"/>
      <c r="JB10" s="46"/>
      <c r="JC10" s="46"/>
      <c r="JD10" s="46"/>
      <c r="JE10" s="46"/>
      <c r="JF10" s="46"/>
      <c r="JG10" s="46"/>
      <c r="JH10" s="46"/>
      <c r="JI10" s="46"/>
      <c r="JJ10" s="46"/>
      <c r="JK10" s="46"/>
      <c r="JL10" s="46"/>
      <c r="JM10" s="46"/>
      <c r="JN10" s="46"/>
      <c r="JO10" s="46"/>
      <c r="JP10" s="46"/>
      <c r="JQ10" s="46"/>
      <c r="JR10" s="46"/>
      <c r="JS10" s="46"/>
      <c r="JT10" s="46"/>
      <c r="JU10" s="46"/>
      <c r="JV10" s="46"/>
      <c r="JW10" s="46"/>
      <c r="JX10" s="46"/>
      <c r="JY10" s="46"/>
      <c r="JZ10" s="46"/>
      <c r="KA10" s="46"/>
      <c r="KB10" s="46"/>
      <c r="KC10" s="46"/>
      <c r="KD10" s="46"/>
      <c r="KE10" s="46"/>
      <c r="KF10" s="46"/>
      <c r="KG10" s="46"/>
      <c r="KH10" s="46"/>
      <c r="KI10" s="46"/>
      <c r="KJ10" s="46"/>
      <c r="KK10" s="46"/>
      <c r="KL10" s="46"/>
      <c r="KM10" s="46"/>
      <c r="KN10" s="46"/>
      <c r="KO10" s="46"/>
      <c r="KP10" s="46"/>
      <c r="KQ10" s="46"/>
      <c r="KR10" s="46"/>
      <c r="KS10" s="46"/>
      <c r="KT10" s="46"/>
      <c r="KU10" s="46"/>
      <c r="KV10" s="46"/>
      <c r="KW10" s="46"/>
      <c r="KX10" s="46"/>
      <c r="KY10" s="46"/>
      <c r="KZ10" s="46"/>
      <c r="LA10" s="46"/>
      <c r="LB10" s="46"/>
      <c r="LC10" s="46"/>
      <c r="LD10" s="46"/>
      <c r="LE10" s="46"/>
      <c r="LF10" s="46"/>
      <c r="LG10" s="46"/>
      <c r="LH10" s="46"/>
      <c r="LI10" s="46"/>
      <c r="LJ10" s="46"/>
      <c r="LK10" s="46"/>
      <c r="LL10" s="46"/>
      <c r="LM10" s="46"/>
      <c r="LN10" s="46"/>
      <c r="LO10" s="46"/>
      <c r="LP10" s="46"/>
      <c r="LQ10" s="46"/>
      <c r="LR10" s="46"/>
      <c r="LS10" s="46"/>
      <c r="LT10" s="46"/>
      <c r="LU10" s="46"/>
      <c r="LV10" s="46"/>
      <c r="LW10" s="46"/>
      <c r="LX10" s="46"/>
      <c r="LY10" s="46"/>
      <c r="LZ10" s="46"/>
      <c r="MA10" s="46"/>
      <c r="MB10" s="46"/>
      <c r="MC10" s="46"/>
      <c r="MD10" s="46"/>
      <c r="ME10" s="46"/>
      <c r="MF10" s="46"/>
      <c r="MG10" s="46"/>
      <c r="MH10" s="46"/>
      <c r="MI10" s="46"/>
      <c r="MJ10" s="46"/>
      <c r="MK10" s="46"/>
      <c r="ML10" s="46"/>
      <c r="MM10" s="46"/>
      <c r="MN10" s="46"/>
      <c r="MO10" s="46"/>
      <c r="MP10" s="46"/>
      <c r="MQ10" s="46"/>
      <c r="MR10" s="46"/>
      <c r="MS10" s="46"/>
      <c r="MT10" s="46"/>
      <c r="MU10" s="46"/>
      <c r="MV10" s="46"/>
      <c r="MW10" s="46"/>
      <c r="MX10" s="46"/>
      <c r="MY10" s="46"/>
      <c r="MZ10" s="46"/>
      <c r="NA10" s="46"/>
      <c r="NB10" s="46"/>
      <c r="NC10" s="46"/>
      <c r="ND10" s="46"/>
      <c r="NE10" s="46"/>
      <c r="NF10" s="46"/>
      <c r="NG10" s="46"/>
      <c r="NH10" s="46"/>
      <c r="NI10" s="46"/>
      <c r="NJ10" s="46"/>
      <c r="NK10" s="46"/>
      <c r="NL10" s="46"/>
      <c r="NM10" s="46"/>
      <c r="NN10" s="46"/>
      <c r="NO10" s="46"/>
      <c r="NP10" s="46"/>
      <c r="NQ10" s="46"/>
      <c r="NR10" s="46"/>
      <c r="NS10" s="46"/>
      <c r="NT10" s="46"/>
      <c r="NU10" s="46"/>
      <c r="NV10" s="46"/>
      <c r="NW10" s="46"/>
      <c r="NX10" s="46"/>
      <c r="NY10" s="46"/>
      <c r="NZ10" s="46"/>
      <c r="OA10" s="46"/>
      <c r="OB10" s="46"/>
      <c r="OC10" s="46"/>
      <c r="OD10" s="46"/>
      <c r="OE10" s="46"/>
      <c r="OF10" s="46"/>
      <c r="OG10" s="46"/>
      <c r="OH10" s="46"/>
      <c r="OI10" s="46"/>
      <c r="OJ10" s="46"/>
      <c r="OK10" s="46"/>
      <c r="OL10" s="46"/>
      <c r="OM10" s="46"/>
      <c r="ON10" s="46"/>
      <c r="OO10" s="46"/>
      <c r="OP10" s="46"/>
      <c r="OQ10" s="46"/>
      <c r="OR10" s="46"/>
      <c r="OS10" s="46"/>
      <c r="OT10" s="46"/>
      <c r="OU10" s="46"/>
      <c r="OV10" s="46"/>
      <c r="OW10" s="46"/>
      <c r="OX10" s="46"/>
      <c r="OY10" s="46"/>
      <c r="OZ10" s="46"/>
      <c r="PA10" s="46"/>
      <c r="PB10" s="46"/>
      <c r="PC10" s="46"/>
      <c r="PD10" s="46"/>
      <c r="PE10" s="46"/>
      <c r="PF10" s="46"/>
      <c r="PG10" s="46"/>
      <c r="PH10" s="46"/>
      <c r="PI10" s="46"/>
      <c r="PJ10" s="46"/>
      <c r="PK10" s="46"/>
      <c r="PL10" s="46"/>
      <c r="PM10" s="46"/>
      <c r="PN10" s="46"/>
      <c r="PO10" s="46"/>
      <c r="PP10" s="46"/>
      <c r="PQ10" s="46"/>
      <c r="PR10" s="46"/>
      <c r="PS10" s="46"/>
      <c r="PT10" s="46"/>
      <c r="PU10" s="46"/>
      <c r="PV10" s="46"/>
      <c r="PW10" s="46"/>
      <c r="PX10" s="46"/>
      <c r="PY10" s="46"/>
      <c r="PZ10" s="46"/>
      <c r="QA10" s="46"/>
      <c r="QB10" s="46"/>
      <c r="QC10" s="46"/>
      <c r="QD10" s="46"/>
      <c r="QE10" s="46"/>
      <c r="QF10" s="46"/>
      <c r="QG10" s="46"/>
      <c r="QH10" s="46"/>
      <c r="QI10" s="46"/>
      <c r="QJ10" s="46"/>
      <c r="QK10" s="46"/>
      <c r="QL10" s="46"/>
      <c r="QM10" s="46"/>
      <c r="QN10" s="46"/>
      <c r="QO10" s="46"/>
      <c r="QP10" s="46"/>
      <c r="QQ10" s="46"/>
      <c r="QR10" s="46"/>
      <c r="QS10" s="46"/>
      <c r="QT10" s="46"/>
      <c r="QU10" s="46"/>
      <c r="QV10" s="46"/>
      <c r="QW10" s="46"/>
      <c r="QX10" s="46"/>
      <c r="QY10" s="46"/>
      <c r="QZ10" s="46"/>
      <c r="RA10" s="46"/>
      <c r="RB10" s="46"/>
      <c r="RC10" s="46"/>
      <c r="RD10" s="46"/>
      <c r="RE10" s="46"/>
      <c r="RF10" s="46"/>
      <c r="RG10" s="46"/>
      <c r="RH10" s="46"/>
      <c r="RI10" s="46"/>
      <c r="RJ10" s="46"/>
      <c r="RK10" s="46"/>
      <c r="RL10" s="46"/>
      <c r="RM10" s="46"/>
      <c r="RN10" s="46"/>
      <c r="RO10" s="46"/>
      <c r="RP10" s="46"/>
      <c r="RQ10" s="46"/>
      <c r="RR10" s="46"/>
      <c r="RS10" s="46"/>
      <c r="RT10" s="46"/>
      <c r="RU10" s="46"/>
      <c r="RV10" s="46"/>
      <c r="RW10" s="46"/>
      <c r="RX10" s="46"/>
      <c r="RY10" s="46"/>
      <c r="RZ10" s="46"/>
      <c r="SA10" s="46"/>
      <c r="SB10" s="46"/>
      <c r="SC10" s="46"/>
      <c r="SD10" s="46"/>
      <c r="SE10" s="46"/>
      <c r="SF10" s="46"/>
      <c r="SG10" s="46"/>
      <c r="SH10" s="46"/>
      <c r="SI10" s="46"/>
      <c r="SJ10" s="46"/>
      <c r="SK10" s="46"/>
      <c r="SL10" s="46"/>
      <c r="SM10" s="46"/>
      <c r="SN10" s="46"/>
      <c r="SO10" s="46"/>
      <c r="SP10" s="46"/>
      <c r="SQ10" s="46"/>
      <c r="SR10" s="46"/>
      <c r="SS10" s="46"/>
      <c r="ST10" s="46"/>
      <c r="SU10" s="46"/>
      <c r="SV10" s="46"/>
      <c r="SW10" s="46"/>
      <c r="SX10" s="46"/>
      <c r="SY10" s="46"/>
      <c r="SZ10" s="46"/>
      <c r="TA10" s="46"/>
      <c r="TB10" s="46"/>
      <c r="TC10" s="46"/>
      <c r="TD10" s="46"/>
      <c r="TE10" s="46"/>
      <c r="TF10" s="46"/>
      <c r="TG10" s="46"/>
      <c r="TH10" s="46"/>
      <c r="TI10" s="46"/>
      <c r="TJ10" s="46"/>
      <c r="TK10" s="46"/>
      <c r="TL10" s="46"/>
      <c r="TM10" s="46"/>
      <c r="TN10" s="46"/>
      <c r="TO10" s="46"/>
      <c r="TP10" s="46"/>
      <c r="TQ10" s="46"/>
      <c r="TR10" s="46"/>
      <c r="TS10" s="46"/>
      <c r="TT10" s="46"/>
      <c r="TU10" s="46"/>
      <c r="TV10" s="46"/>
      <c r="TW10" s="46"/>
      <c r="TX10" s="46"/>
      <c r="TY10" s="46"/>
      <c r="TZ10" s="46"/>
      <c r="UA10" s="46"/>
      <c r="UB10" s="46"/>
      <c r="UC10" s="46"/>
      <c r="UD10" s="46"/>
      <c r="UE10" s="46"/>
      <c r="UF10" s="46"/>
      <c r="UG10" s="46"/>
      <c r="UH10" s="46"/>
      <c r="UI10" s="46"/>
      <c r="UJ10" s="46"/>
      <c r="UK10" s="46"/>
      <c r="UL10" s="46"/>
      <c r="UM10" s="46"/>
      <c r="UN10" s="46"/>
      <c r="UO10" s="46"/>
      <c r="UP10" s="46"/>
      <c r="UQ10" s="46"/>
      <c r="UR10" s="46"/>
      <c r="US10" s="46"/>
      <c r="UT10" s="46"/>
      <c r="UU10" s="46"/>
      <c r="UV10" s="46"/>
      <c r="UW10" s="46"/>
      <c r="UX10" s="46"/>
      <c r="UY10" s="46"/>
      <c r="UZ10" s="46"/>
      <c r="VA10" s="46"/>
      <c r="VB10" s="46"/>
      <c r="VC10" s="46"/>
      <c r="VD10" s="46"/>
      <c r="VE10" s="46"/>
      <c r="VF10" s="46"/>
      <c r="VG10" s="46"/>
      <c r="VH10" s="46"/>
      <c r="VI10" s="46"/>
      <c r="VJ10" s="46"/>
      <c r="VK10" s="46"/>
      <c r="VL10" s="46"/>
      <c r="VM10" s="46"/>
      <c r="VN10" s="46"/>
      <c r="VO10" s="46"/>
      <c r="VP10" s="46"/>
      <c r="VQ10" s="46"/>
      <c r="VR10" s="46"/>
      <c r="VS10" s="46"/>
      <c r="VT10" s="46"/>
      <c r="VU10" s="46"/>
      <c r="VV10" s="46"/>
      <c r="VW10" s="46"/>
      <c r="VX10" s="46"/>
      <c r="VY10" s="46"/>
      <c r="VZ10" s="46"/>
      <c r="WA10" s="46"/>
      <c r="WB10" s="46"/>
      <c r="WC10" s="46"/>
      <c r="WD10" s="46"/>
      <c r="WE10" s="46"/>
      <c r="WF10" s="46"/>
      <c r="WG10" s="46"/>
      <c r="WH10" s="46"/>
      <c r="WI10" s="46"/>
      <c r="WJ10" s="46"/>
      <c r="WK10" s="46"/>
      <c r="WL10" s="46"/>
      <c r="WM10" s="46"/>
      <c r="WN10" s="46"/>
      <c r="WO10" s="46"/>
      <c r="WP10" s="46"/>
      <c r="WQ10" s="46"/>
      <c r="WR10" s="46"/>
      <c r="WS10" s="46"/>
      <c r="WT10" s="46"/>
      <c r="WU10" s="46"/>
      <c r="WV10" s="46"/>
      <c r="WW10" s="46"/>
      <c r="WX10" s="46"/>
      <c r="WY10" s="46"/>
      <c r="WZ10" s="46"/>
      <c r="XA10" s="46"/>
      <c r="XB10" s="46"/>
      <c r="XC10" s="46"/>
      <c r="XD10" s="46"/>
      <c r="XE10" s="46"/>
      <c r="XF10" s="46"/>
      <c r="XG10" s="46"/>
      <c r="XH10" s="46"/>
      <c r="XI10" s="46"/>
      <c r="XJ10" s="46"/>
      <c r="XK10" s="46"/>
      <c r="XL10" s="46"/>
      <c r="XM10" s="46"/>
      <c r="XN10" s="46"/>
      <c r="XO10" s="46"/>
      <c r="XP10" s="46"/>
      <c r="XQ10" s="46"/>
      <c r="XR10" s="46"/>
      <c r="XS10" s="46"/>
      <c r="XT10" s="46"/>
      <c r="XU10" s="46"/>
      <c r="XV10" s="46"/>
      <c r="XW10" s="46"/>
      <c r="XX10" s="46"/>
      <c r="XY10" s="46"/>
      <c r="XZ10" s="46"/>
      <c r="YA10" s="46"/>
      <c r="YB10" s="46"/>
      <c r="YC10" s="46"/>
      <c r="YD10" s="46"/>
      <c r="YE10" s="46"/>
      <c r="YF10" s="46"/>
      <c r="YG10" s="46"/>
      <c r="YH10" s="46"/>
      <c r="YI10" s="46"/>
      <c r="YJ10" s="46"/>
      <c r="YK10" s="46"/>
      <c r="YL10" s="46"/>
      <c r="YM10" s="46"/>
      <c r="YN10" s="46"/>
      <c r="YO10" s="46"/>
      <c r="YP10" s="46"/>
      <c r="YQ10" s="46"/>
      <c r="YR10" s="46"/>
      <c r="YS10" s="46"/>
      <c r="YT10" s="46"/>
      <c r="YU10" s="46"/>
      <c r="YV10" s="46"/>
      <c r="YW10" s="46"/>
      <c r="YX10" s="46"/>
      <c r="YY10" s="46"/>
      <c r="YZ10" s="46"/>
      <c r="ZA10" s="46"/>
      <c r="ZB10" s="46"/>
      <c r="ZC10" s="46"/>
      <c r="ZD10" s="46"/>
      <c r="ZE10" s="46"/>
      <c r="ZF10" s="46"/>
      <c r="ZG10" s="46"/>
      <c r="ZH10" s="46"/>
      <c r="ZI10" s="46"/>
      <c r="ZJ10" s="46"/>
      <c r="ZK10" s="46"/>
      <c r="ZL10" s="46"/>
      <c r="ZM10" s="46"/>
      <c r="ZN10" s="46"/>
      <c r="ZO10" s="46"/>
      <c r="ZP10" s="46"/>
      <c r="ZQ10" s="46"/>
      <c r="ZR10" s="46"/>
      <c r="ZS10" s="46"/>
      <c r="ZT10" s="46"/>
      <c r="ZU10" s="46"/>
      <c r="ZV10" s="46"/>
      <c r="ZW10" s="46"/>
      <c r="ZX10" s="46"/>
      <c r="ZY10" s="46"/>
      <c r="ZZ10" s="46"/>
      <c r="AAA10" s="46"/>
      <c r="AAB10" s="46"/>
      <c r="AAC10" s="46"/>
      <c r="AAD10" s="46"/>
      <c r="AAE10" s="46"/>
      <c r="AAF10" s="46"/>
      <c r="AAG10" s="46"/>
      <c r="AAH10" s="46"/>
      <c r="AAI10" s="46"/>
      <c r="AAJ10" s="46"/>
      <c r="AAK10" s="46"/>
      <c r="AAL10" s="46"/>
      <c r="AAM10" s="46"/>
      <c r="AAN10" s="46"/>
      <c r="AAO10" s="46"/>
      <c r="AAP10" s="46"/>
      <c r="AAQ10" s="46"/>
      <c r="AAR10" s="46"/>
      <c r="AAS10" s="46"/>
      <c r="AAT10" s="46"/>
      <c r="AAU10" s="46"/>
      <c r="AAV10" s="46"/>
      <c r="AAW10" s="46"/>
      <c r="AAX10" s="46"/>
      <c r="AAY10" s="46"/>
      <c r="AAZ10" s="46"/>
      <c r="ABA10" s="46"/>
      <c r="ABB10" s="46"/>
      <c r="ABC10" s="46"/>
      <c r="ABD10" s="46"/>
      <c r="ABE10" s="46"/>
      <c r="ABF10" s="46"/>
      <c r="ABG10" s="46"/>
      <c r="ABH10" s="46"/>
      <c r="ABI10" s="46"/>
      <c r="ABJ10" s="46"/>
      <c r="ABK10" s="46"/>
      <c r="ABL10" s="46"/>
      <c r="ABM10" s="46"/>
      <c r="ABN10" s="46"/>
      <c r="ABO10" s="46"/>
      <c r="ABP10" s="46"/>
      <c r="ABQ10" s="46"/>
      <c r="ABR10" s="46"/>
      <c r="ABS10" s="46"/>
      <c r="ABT10" s="46"/>
      <c r="ABU10" s="46"/>
      <c r="ABV10" s="46"/>
      <c r="ABW10" s="46"/>
      <c r="ABX10" s="46"/>
      <c r="ABY10" s="46"/>
      <c r="ABZ10" s="46"/>
      <c r="ACA10" s="46"/>
      <c r="ACB10" s="46"/>
      <c r="ACC10" s="46"/>
      <c r="ACD10" s="46"/>
      <c r="ACE10" s="46"/>
      <c r="ACF10" s="46"/>
      <c r="ACG10" s="46"/>
      <c r="ACH10" s="46"/>
      <c r="ACI10" s="46"/>
      <c r="ACJ10" s="46"/>
      <c r="ACK10" s="46"/>
      <c r="ACL10" s="46"/>
      <c r="ACM10" s="46"/>
      <c r="ACN10" s="46"/>
      <c r="ACO10" s="46"/>
      <c r="ACP10" s="46"/>
      <c r="ACQ10" s="46"/>
      <c r="ACR10" s="46"/>
      <c r="ACS10" s="46"/>
      <c r="ACT10" s="46"/>
      <c r="ACU10" s="46"/>
      <c r="ACV10" s="46"/>
      <c r="ACW10" s="46"/>
      <c r="ACX10" s="46"/>
      <c r="ACY10" s="46"/>
      <c r="ACZ10" s="46"/>
      <c r="ADA10" s="46"/>
      <c r="ADB10" s="46"/>
      <c r="ADC10" s="46"/>
      <c r="ADD10" s="46"/>
      <c r="ADE10" s="46"/>
      <c r="ADF10" s="46"/>
      <c r="ADG10" s="46"/>
      <c r="ADH10" s="46"/>
      <c r="ADI10" s="46"/>
      <c r="ADJ10" s="46"/>
      <c r="ADK10" s="46"/>
      <c r="ADL10" s="46"/>
      <c r="ADM10" s="46"/>
      <c r="ADN10" s="46"/>
      <c r="ADO10" s="46"/>
      <c r="ADP10" s="46"/>
      <c r="ADQ10" s="46"/>
      <c r="ADR10" s="46"/>
      <c r="ADS10" s="46"/>
      <c r="ADT10" s="46"/>
      <c r="ADU10" s="46"/>
      <c r="ADV10" s="46"/>
      <c r="ADW10" s="46"/>
      <c r="ADX10" s="46"/>
      <c r="ADY10" s="46"/>
      <c r="ADZ10" s="46"/>
      <c r="AEA10" s="46"/>
      <c r="AEB10" s="46"/>
      <c r="AEC10" s="46"/>
      <c r="AED10" s="46"/>
      <c r="AEE10" s="46"/>
      <c r="AEF10" s="46"/>
      <c r="AEG10" s="46"/>
      <c r="AEH10" s="46"/>
      <c r="AEI10" s="46"/>
      <c r="AEJ10" s="46"/>
      <c r="AEK10" s="46"/>
      <c r="AEL10" s="46"/>
      <c r="AEM10" s="46"/>
      <c r="AEN10" s="46"/>
      <c r="AEO10" s="46"/>
      <c r="AEP10" s="46"/>
      <c r="AEQ10" s="46"/>
      <c r="AER10" s="46"/>
      <c r="AES10" s="46"/>
      <c r="AET10" s="46"/>
      <c r="AEU10" s="46"/>
      <c r="AEV10" s="46"/>
      <c r="AEW10" s="46"/>
      <c r="AEX10" s="46"/>
      <c r="AEY10" s="46"/>
      <c r="AEZ10" s="46"/>
      <c r="AFA10" s="46"/>
      <c r="AFB10" s="46"/>
      <c r="AFC10" s="46"/>
      <c r="AFD10" s="46"/>
      <c r="AFE10" s="46"/>
      <c r="AFF10" s="46"/>
      <c r="AFG10" s="46"/>
      <c r="AFH10" s="46"/>
      <c r="AFI10" s="46"/>
      <c r="AFJ10" s="46"/>
      <c r="AFK10" s="46"/>
      <c r="AFL10" s="46"/>
      <c r="AFM10" s="46"/>
      <c r="AFN10" s="46"/>
      <c r="AFO10" s="46"/>
      <c r="AFP10" s="46"/>
      <c r="AFQ10" s="46"/>
      <c r="AFR10" s="46"/>
      <c r="AFS10" s="46"/>
      <c r="AFT10" s="46"/>
      <c r="AFU10" s="46"/>
      <c r="AFV10" s="46"/>
      <c r="AFW10" s="46"/>
      <c r="AFX10" s="46"/>
      <c r="AFY10" s="46"/>
      <c r="AFZ10" s="46"/>
      <c r="AGA10" s="46"/>
      <c r="AGB10" s="46"/>
      <c r="AGC10" s="46"/>
      <c r="AGD10" s="46"/>
      <c r="AGE10" s="46"/>
      <c r="AGF10" s="46"/>
      <c r="AGG10" s="46"/>
      <c r="AGH10" s="46"/>
      <c r="AGI10" s="46"/>
      <c r="AGJ10" s="46"/>
      <c r="AGK10" s="46"/>
      <c r="AGL10" s="46"/>
      <c r="AGM10" s="46"/>
      <c r="AGN10" s="46"/>
      <c r="AGO10" s="46"/>
      <c r="AGP10" s="46"/>
      <c r="AGQ10" s="46"/>
      <c r="AGR10" s="46"/>
      <c r="AGS10" s="46"/>
      <c r="AGT10" s="46"/>
      <c r="AGU10" s="46"/>
      <c r="AGV10" s="46"/>
      <c r="AGW10" s="46"/>
      <c r="AGX10" s="46"/>
      <c r="AGY10" s="46"/>
      <c r="AGZ10" s="46"/>
      <c r="AHA10" s="46"/>
      <c r="AHB10" s="46"/>
      <c r="AHC10" s="46"/>
      <c r="AHD10" s="46"/>
      <c r="AHE10" s="46"/>
      <c r="AHF10" s="46"/>
      <c r="AHG10" s="46"/>
      <c r="AHH10" s="46"/>
      <c r="AHI10" s="46"/>
      <c r="AHJ10" s="46"/>
      <c r="AHK10" s="46"/>
      <c r="AHL10" s="46"/>
      <c r="AHM10" s="46"/>
      <c r="AHN10" s="46"/>
      <c r="AHO10" s="46"/>
      <c r="AHP10" s="46"/>
      <c r="AHQ10" s="46"/>
      <c r="AHR10" s="46"/>
      <c r="AHS10" s="46"/>
      <c r="AHT10" s="46"/>
      <c r="AHU10" s="46"/>
      <c r="AHV10" s="46"/>
      <c r="AHW10" s="46"/>
      <c r="AHX10" s="46"/>
      <c r="AHY10" s="46"/>
      <c r="AHZ10" s="46"/>
      <c r="AIA10" s="46"/>
      <c r="AIB10" s="46"/>
      <c r="AIC10" s="46"/>
      <c r="AID10" s="46"/>
      <c r="AIE10" s="46"/>
      <c r="AIF10" s="46"/>
      <c r="AIG10" s="46"/>
      <c r="AIH10" s="46"/>
      <c r="AII10" s="46"/>
      <c r="AIJ10" s="46"/>
      <c r="AIK10" s="46"/>
      <c r="AIL10" s="46"/>
      <c r="AIM10" s="46"/>
      <c r="AIN10" s="46"/>
      <c r="AIO10" s="46"/>
      <c r="AIP10" s="46"/>
      <c r="AIQ10" s="46"/>
      <c r="AIR10" s="46"/>
      <c r="AIS10" s="46"/>
      <c r="AIT10" s="46"/>
      <c r="AIU10" s="46"/>
      <c r="AIV10" s="46"/>
      <c r="AIW10" s="46"/>
      <c r="AIX10" s="46"/>
      <c r="AIY10" s="46"/>
      <c r="AIZ10" s="46"/>
      <c r="AJA10" s="46"/>
      <c r="AJB10" s="46"/>
      <c r="AJC10" s="46"/>
      <c r="AJD10" s="46"/>
      <c r="AJE10" s="46"/>
      <c r="AJF10" s="46"/>
      <c r="AJG10" s="46"/>
      <c r="AJH10" s="46"/>
      <c r="AJI10" s="46"/>
      <c r="AJJ10" s="46"/>
      <c r="AJK10" s="46"/>
      <c r="AJL10" s="46"/>
      <c r="AJM10" s="46"/>
      <c r="AJN10" s="46"/>
      <c r="AJO10" s="46"/>
      <c r="AJP10" s="46"/>
      <c r="AJQ10" s="46"/>
      <c r="AJR10" s="46"/>
      <c r="AJS10" s="46"/>
      <c r="AJT10" s="46"/>
      <c r="AJU10" s="46"/>
      <c r="AJV10" s="46"/>
      <c r="AJW10" s="46"/>
      <c r="AJX10" s="46"/>
      <c r="AJY10" s="46"/>
      <c r="AJZ10" s="46"/>
      <c r="AKA10" s="46"/>
      <c r="AKB10" s="46"/>
      <c r="AKC10" s="46"/>
      <c r="AKD10" s="46"/>
      <c r="AKE10" s="46"/>
      <c r="AKF10" s="46"/>
      <c r="AKG10" s="46"/>
      <c r="AKH10" s="46"/>
      <c r="AKI10" s="46"/>
      <c r="AKJ10" s="46"/>
      <c r="AKK10" s="46"/>
      <c r="AKL10" s="46"/>
      <c r="AKM10" s="46"/>
      <c r="AKN10" s="46"/>
      <c r="AKO10" s="46"/>
      <c r="AKP10" s="46"/>
      <c r="AKQ10" s="46"/>
      <c r="AKR10" s="46"/>
      <c r="AKS10" s="46"/>
      <c r="AKT10" s="46"/>
      <c r="AKU10" s="46"/>
      <c r="AKV10" s="46"/>
      <c r="AKW10" s="46"/>
      <c r="AKX10" s="46"/>
      <c r="AKY10" s="46"/>
      <c r="AKZ10" s="46"/>
      <c r="ALA10" s="46"/>
      <c r="ALB10" s="46"/>
      <c r="ALC10" s="46"/>
      <c r="ALD10" s="46"/>
      <c r="ALE10" s="46"/>
      <c r="ALF10" s="46"/>
      <c r="ALG10" s="46"/>
      <c r="ALH10" s="46"/>
      <c r="ALI10" s="46"/>
      <c r="ALJ10" s="46"/>
      <c r="ALK10" s="46"/>
      <c r="ALL10" s="46"/>
      <c r="ALM10" s="46"/>
      <c r="ALN10" s="46"/>
      <c r="ALO10" s="46"/>
      <c r="ALP10" s="46"/>
      <c r="ALQ10" s="46"/>
      <c r="ALR10" s="46"/>
      <c r="ALS10" s="46"/>
      <c r="ALT10" s="46"/>
      <c r="ALU10" s="46"/>
      <c r="ALV10" s="46"/>
      <c r="ALW10" s="46"/>
      <c r="ALX10" s="46"/>
      <c r="ALY10" s="46"/>
      <c r="ALZ10" s="46"/>
      <c r="AMA10" s="46"/>
      <c r="AMB10" s="46"/>
      <c r="AMC10" s="46"/>
      <c r="AMD10" s="46"/>
      <c r="AME10" s="46"/>
      <c r="AMF10" s="46"/>
      <c r="AMG10" s="46"/>
      <c r="AMH10" s="46"/>
      <c r="AMI10" s="46"/>
      <c r="AMJ10" s="46"/>
      <c r="AMK10" s="46"/>
      <c r="AML10" s="46"/>
      <c r="AMM10" s="46"/>
      <c r="AMN10" s="46"/>
      <c r="AMO10" s="46"/>
      <c r="AMP10" s="46"/>
      <c r="AMQ10" s="46"/>
      <c r="AMR10" s="46"/>
      <c r="AMS10" s="46"/>
      <c r="AMT10" s="46"/>
      <c r="AMU10" s="46"/>
      <c r="AMV10" s="46"/>
      <c r="AMW10" s="46"/>
      <c r="AMX10" s="46"/>
      <c r="AMY10" s="46"/>
      <c r="AMZ10" s="46"/>
      <c r="ANA10" s="46"/>
      <c r="ANB10" s="46"/>
      <c r="ANC10" s="46"/>
      <c r="AND10" s="46"/>
      <c r="ANE10" s="46"/>
      <c r="ANF10" s="46"/>
      <c r="ANG10" s="46"/>
      <c r="ANH10" s="46"/>
      <c r="ANI10" s="46"/>
      <c r="ANJ10" s="46"/>
      <c r="ANK10" s="46"/>
      <c r="ANL10" s="46"/>
      <c r="ANM10" s="46"/>
      <c r="ANN10" s="46"/>
      <c r="ANO10" s="46"/>
      <c r="ANP10" s="46"/>
      <c r="ANQ10" s="46"/>
      <c r="ANR10" s="46"/>
      <c r="ANS10" s="46"/>
      <c r="ANT10" s="46"/>
      <c r="ANU10" s="46"/>
      <c r="ANV10" s="46"/>
      <c r="ANW10" s="46"/>
      <c r="ANX10" s="46"/>
      <c r="ANY10" s="46"/>
      <c r="ANZ10" s="46"/>
      <c r="AOA10" s="46"/>
      <c r="AOB10" s="46"/>
      <c r="AOC10" s="46"/>
      <c r="AOD10" s="46"/>
      <c r="AOE10" s="46"/>
      <c r="AOF10" s="46"/>
      <c r="AOG10" s="46"/>
      <c r="AOH10" s="46"/>
      <c r="AOI10" s="46"/>
      <c r="AOJ10" s="46"/>
      <c r="AOK10" s="46"/>
      <c r="AOL10" s="46"/>
      <c r="AOM10" s="46"/>
      <c r="AON10" s="46"/>
      <c r="AOO10" s="46"/>
      <c r="AOP10" s="46"/>
      <c r="AOQ10" s="46"/>
      <c r="AOR10" s="46"/>
      <c r="AOS10" s="46"/>
      <c r="AOT10" s="46"/>
      <c r="AOU10" s="46"/>
      <c r="AOV10" s="46"/>
      <c r="AOW10" s="46"/>
      <c r="AOX10" s="46"/>
      <c r="AOY10" s="46"/>
      <c r="AOZ10" s="46"/>
      <c r="APA10" s="46"/>
      <c r="APB10" s="46"/>
      <c r="APC10" s="46"/>
      <c r="APD10" s="46"/>
      <c r="APE10" s="46"/>
      <c r="APF10" s="46"/>
      <c r="APG10" s="46"/>
      <c r="APH10" s="46"/>
      <c r="API10" s="46"/>
      <c r="APJ10" s="46"/>
      <c r="APK10" s="46"/>
      <c r="APL10" s="46"/>
      <c r="APM10" s="46"/>
      <c r="APN10" s="46"/>
      <c r="APO10" s="46"/>
      <c r="APP10" s="46"/>
      <c r="APQ10" s="46"/>
      <c r="APR10" s="46"/>
      <c r="APS10" s="46"/>
      <c r="APT10" s="46"/>
      <c r="APU10" s="46"/>
      <c r="APV10" s="46"/>
      <c r="APW10" s="46"/>
      <c r="APX10" s="46"/>
      <c r="APY10" s="46"/>
      <c r="APZ10" s="46"/>
      <c r="AQA10" s="46"/>
      <c r="AQB10" s="46"/>
      <c r="AQC10" s="46"/>
      <c r="AQD10" s="46"/>
      <c r="AQE10" s="46"/>
      <c r="AQF10" s="46"/>
      <c r="AQG10" s="46"/>
      <c r="AQH10" s="46"/>
      <c r="AQI10" s="46"/>
      <c r="AQJ10" s="46"/>
      <c r="AQK10" s="46"/>
      <c r="AQL10" s="46"/>
      <c r="AQM10" s="46"/>
      <c r="AQN10" s="46"/>
      <c r="AQO10" s="46"/>
      <c r="AQP10" s="46"/>
      <c r="AQQ10" s="46"/>
      <c r="AQR10" s="46"/>
      <c r="AQS10" s="46"/>
      <c r="AQT10" s="46"/>
      <c r="AQU10" s="46"/>
      <c r="AQV10" s="46"/>
      <c r="AQW10" s="46"/>
      <c r="AQX10" s="46"/>
      <c r="AQY10" s="46"/>
      <c r="AQZ10" s="46"/>
      <c r="ARA10" s="46"/>
      <c r="ARB10" s="46"/>
      <c r="ARC10" s="46"/>
      <c r="ARD10" s="46"/>
      <c r="ARE10" s="46"/>
      <c r="ARF10" s="46"/>
      <c r="ARG10" s="46"/>
      <c r="ARH10" s="46"/>
      <c r="ARI10" s="46"/>
      <c r="ARJ10" s="46"/>
      <c r="ARK10" s="46"/>
      <c r="ARL10" s="46"/>
      <c r="ARM10" s="46"/>
      <c r="ARN10" s="46"/>
      <c r="ARO10" s="46"/>
      <c r="ARP10" s="46"/>
      <c r="ARQ10" s="46"/>
      <c r="ARR10" s="46"/>
      <c r="ARS10" s="46"/>
      <c r="ART10" s="46"/>
      <c r="ARU10" s="46"/>
      <c r="ARV10" s="46"/>
      <c r="ARW10" s="46"/>
      <c r="ARX10" s="46"/>
      <c r="ARY10" s="46"/>
      <c r="ARZ10" s="46"/>
      <c r="ASA10" s="46"/>
      <c r="ASB10" s="46"/>
      <c r="ASC10" s="46"/>
      <c r="ASD10" s="46"/>
      <c r="ASE10" s="46"/>
      <c r="ASF10" s="46"/>
      <c r="ASG10" s="46"/>
      <c r="ASH10" s="46"/>
      <c r="ASI10" s="46"/>
      <c r="ASJ10" s="46"/>
      <c r="ASK10" s="46"/>
      <c r="ASL10" s="46"/>
      <c r="ASM10" s="46"/>
      <c r="ASN10" s="46"/>
      <c r="ASO10" s="46"/>
      <c r="ASP10" s="46"/>
      <c r="ASQ10" s="46"/>
      <c r="ASR10" s="46"/>
      <c r="ASS10" s="46"/>
      <c r="AST10" s="46"/>
      <c r="ASU10" s="46"/>
      <c r="ASV10" s="46"/>
      <c r="ASW10" s="46"/>
      <c r="ASX10" s="46"/>
      <c r="ASY10" s="46"/>
      <c r="ASZ10" s="46"/>
      <c r="ATA10" s="46"/>
      <c r="ATB10" s="46"/>
      <c r="ATC10" s="46"/>
      <c r="ATD10" s="46"/>
      <c r="ATE10" s="46"/>
      <c r="ATF10" s="46"/>
      <c r="ATG10" s="46"/>
      <c r="ATH10" s="46"/>
      <c r="ATI10" s="46"/>
      <c r="ATJ10" s="46"/>
      <c r="ATK10" s="46"/>
      <c r="ATL10" s="46"/>
      <c r="ATM10" s="46"/>
      <c r="ATN10" s="46"/>
      <c r="ATO10" s="46"/>
      <c r="ATP10" s="46"/>
      <c r="ATQ10" s="46"/>
      <c r="ATR10" s="46"/>
      <c r="ATS10" s="46"/>
      <c r="ATT10" s="46"/>
      <c r="ATU10" s="46"/>
      <c r="ATV10" s="46"/>
      <c r="ATW10" s="46"/>
      <c r="ATX10" s="46"/>
      <c r="ATY10" s="46"/>
      <c r="ATZ10" s="46"/>
      <c r="AUA10" s="46"/>
      <c r="AUB10" s="46"/>
      <c r="AUC10" s="46"/>
      <c r="AUD10" s="46"/>
      <c r="AUE10" s="46"/>
      <c r="AUF10" s="46"/>
      <c r="AUG10" s="46"/>
      <c r="AUH10" s="46"/>
      <c r="AUI10" s="46"/>
      <c r="AUJ10" s="46"/>
      <c r="AUK10" s="46"/>
      <c r="AUL10" s="46"/>
      <c r="AUM10" s="46"/>
      <c r="AUN10" s="46"/>
      <c r="AUO10" s="46"/>
      <c r="AUP10" s="46"/>
      <c r="AUQ10" s="46"/>
      <c r="AUR10" s="46"/>
      <c r="AUS10" s="46"/>
      <c r="AUT10" s="46"/>
      <c r="AUU10" s="46"/>
      <c r="AUV10" s="46"/>
      <c r="AUW10" s="46"/>
      <c r="AUX10" s="46"/>
      <c r="AUY10" s="46"/>
      <c r="AUZ10" s="46"/>
      <c r="AVA10" s="46"/>
      <c r="AVB10" s="46"/>
      <c r="AVC10" s="46"/>
      <c r="AVD10" s="46"/>
      <c r="AVE10" s="46"/>
      <c r="AVF10" s="46"/>
      <c r="AVG10" s="46"/>
      <c r="AVH10" s="46"/>
      <c r="AVI10" s="46"/>
      <c r="AVJ10" s="46"/>
      <c r="AVK10" s="46"/>
      <c r="AVL10" s="46"/>
      <c r="AVM10" s="46"/>
      <c r="AVN10" s="46"/>
      <c r="AVO10" s="46"/>
      <c r="AVP10" s="46"/>
      <c r="AVQ10" s="46"/>
      <c r="AVR10" s="46"/>
      <c r="AVS10" s="46"/>
      <c r="AVT10" s="46"/>
      <c r="AVU10" s="46"/>
      <c r="AVV10" s="46"/>
      <c r="AVW10" s="46"/>
      <c r="AVX10" s="46"/>
      <c r="AVY10" s="46"/>
      <c r="AVZ10" s="46"/>
      <c r="AWA10" s="46"/>
      <c r="AWB10" s="46"/>
      <c r="AWC10" s="46"/>
      <c r="AWD10" s="46"/>
      <c r="AWE10" s="46"/>
      <c r="AWF10" s="46"/>
      <c r="AWG10" s="46"/>
      <c r="AWH10" s="46"/>
      <c r="AWI10" s="46"/>
      <c r="AWJ10" s="46"/>
      <c r="AWK10" s="46"/>
      <c r="AWL10" s="46"/>
      <c r="AWM10" s="46"/>
      <c r="AWN10" s="46"/>
      <c r="AWO10" s="46"/>
      <c r="AWP10" s="46"/>
      <c r="AWQ10" s="46"/>
      <c r="AWR10" s="46"/>
      <c r="AWS10" s="46"/>
      <c r="AWT10" s="46"/>
      <c r="AWU10" s="46"/>
      <c r="AWV10" s="46"/>
      <c r="AWW10" s="46"/>
      <c r="AWX10" s="46"/>
      <c r="AWY10" s="46"/>
      <c r="AWZ10" s="46"/>
      <c r="AXA10" s="46"/>
      <c r="AXB10" s="46"/>
      <c r="AXC10" s="46"/>
      <c r="AXD10" s="46"/>
      <c r="AXE10" s="46"/>
      <c r="AXF10" s="46"/>
      <c r="AXG10" s="46"/>
      <c r="AXH10" s="46"/>
      <c r="AXI10" s="46"/>
      <c r="AXJ10" s="46"/>
      <c r="AXK10" s="46"/>
      <c r="AXL10" s="46"/>
      <c r="AXM10" s="46"/>
      <c r="AXN10" s="46"/>
      <c r="AXO10" s="46"/>
      <c r="AXP10" s="46"/>
      <c r="AXQ10" s="46"/>
      <c r="AXR10" s="46"/>
      <c r="AXS10" s="46"/>
      <c r="AXT10" s="46"/>
      <c r="AXU10" s="46"/>
      <c r="AXV10" s="46"/>
      <c r="AXW10" s="46"/>
      <c r="AXX10" s="46"/>
      <c r="AXY10" s="46"/>
      <c r="AXZ10" s="46"/>
      <c r="AYA10" s="46"/>
      <c r="AYB10" s="46"/>
      <c r="AYC10" s="46"/>
      <c r="AYD10" s="46"/>
      <c r="AYE10" s="46"/>
      <c r="AYF10" s="46"/>
      <c r="AYG10" s="46"/>
      <c r="AYH10" s="46"/>
      <c r="AYI10" s="46"/>
      <c r="AYJ10" s="46"/>
      <c r="AYK10" s="46"/>
      <c r="AYL10" s="46"/>
      <c r="AYM10" s="46"/>
      <c r="AYN10" s="46"/>
      <c r="AYO10" s="46"/>
      <c r="AYP10" s="46"/>
      <c r="AYQ10" s="46"/>
      <c r="AYR10" s="46"/>
      <c r="AYS10" s="46"/>
      <c r="AYT10" s="46"/>
      <c r="AYU10" s="46"/>
      <c r="AYV10" s="46"/>
      <c r="AYW10" s="46"/>
      <c r="AYX10" s="46"/>
      <c r="AYY10" s="46"/>
      <c r="AYZ10" s="46"/>
      <c r="AZA10" s="46"/>
      <c r="AZB10" s="46"/>
      <c r="AZC10" s="46"/>
      <c r="AZD10" s="46"/>
      <c r="AZE10" s="46"/>
      <c r="AZF10" s="46"/>
      <c r="AZG10" s="46"/>
      <c r="AZH10" s="46"/>
      <c r="AZI10" s="46"/>
      <c r="AZJ10" s="46"/>
      <c r="AZK10" s="46"/>
      <c r="AZL10" s="46"/>
      <c r="AZM10" s="46"/>
      <c r="AZN10" s="46"/>
      <c r="AZO10" s="46"/>
      <c r="AZP10" s="46"/>
      <c r="AZQ10" s="46"/>
      <c r="AZR10" s="46"/>
      <c r="AZS10" s="46"/>
      <c r="AZT10" s="46"/>
      <c r="AZU10" s="46"/>
      <c r="AZV10" s="46"/>
      <c r="AZW10" s="46"/>
      <c r="AZX10" s="46"/>
      <c r="AZY10" s="46"/>
      <c r="AZZ10" s="46"/>
      <c r="BAA10" s="46"/>
      <c r="BAB10" s="46"/>
      <c r="BAC10" s="46"/>
      <c r="BAD10" s="46"/>
      <c r="BAE10" s="46"/>
      <c r="BAF10" s="46"/>
      <c r="BAG10" s="46"/>
      <c r="BAH10" s="46"/>
      <c r="BAI10" s="46"/>
      <c r="BAJ10" s="46"/>
      <c r="BAK10" s="46"/>
      <c r="BAL10" s="46"/>
      <c r="BAM10" s="46"/>
      <c r="BAN10" s="46"/>
      <c r="BAO10" s="46"/>
      <c r="BAP10" s="46"/>
      <c r="BAQ10" s="46"/>
      <c r="BAR10" s="46"/>
      <c r="BAS10" s="46"/>
      <c r="BAT10" s="46"/>
      <c r="BAU10" s="46"/>
      <c r="BAV10" s="46"/>
      <c r="BAW10" s="46"/>
      <c r="BAX10" s="46"/>
      <c r="BAY10" s="46"/>
      <c r="BAZ10" s="46"/>
      <c r="BBA10" s="46"/>
      <c r="BBB10" s="46"/>
      <c r="BBC10" s="46"/>
      <c r="BBD10" s="46"/>
      <c r="BBE10" s="46"/>
      <c r="BBF10" s="46"/>
      <c r="BBG10" s="46"/>
      <c r="BBH10" s="46"/>
      <c r="BBI10" s="46"/>
      <c r="BBJ10" s="46"/>
      <c r="BBK10" s="46"/>
      <c r="BBL10" s="46"/>
      <c r="BBM10" s="46"/>
      <c r="BBN10" s="46"/>
      <c r="BBO10" s="46"/>
      <c r="BBP10" s="46"/>
      <c r="BBQ10" s="46"/>
      <c r="BBR10" s="46"/>
      <c r="BBS10" s="46"/>
      <c r="BBT10" s="46"/>
      <c r="BBU10" s="46"/>
      <c r="BBV10" s="46"/>
      <c r="BBW10" s="46"/>
      <c r="BBX10" s="46"/>
      <c r="BBY10" s="46"/>
      <c r="BBZ10" s="46"/>
      <c r="BCA10" s="46"/>
      <c r="BCB10" s="46"/>
      <c r="BCC10" s="46"/>
      <c r="BCD10" s="46"/>
      <c r="BCE10" s="46"/>
      <c r="BCF10" s="46"/>
      <c r="BCG10" s="46"/>
      <c r="BCH10" s="46"/>
      <c r="BCI10" s="46"/>
      <c r="BCJ10" s="46"/>
      <c r="BCK10" s="46"/>
      <c r="BCL10" s="46"/>
      <c r="BCM10" s="46"/>
      <c r="BCN10" s="46"/>
      <c r="BCO10" s="46"/>
      <c r="BCP10" s="46"/>
      <c r="BCQ10" s="46"/>
      <c r="BCR10" s="46"/>
      <c r="BCS10" s="46"/>
      <c r="BCT10" s="46"/>
      <c r="BCU10" s="46"/>
      <c r="BCV10" s="46"/>
      <c r="BCW10" s="46"/>
      <c r="BCX10" s="46"/>
      <c r="BCY10" s="46"/>
      <c r="BCZ10" s="46"/>
      <c r="BDA10" s="46"/>
      <c r="BDB10" s="46"/>
      <c r="BDC10" s="46"/>
      <c r="BDD10" s="46"/>
      <c r="BDE10" s="46"/>
      <c r="BDF10" s="46"/>
      <c r="BDG10" s="46"/>
      <c r="BDH10" s="46"/>
      <c r="BDI10" s="46"/>
      <c r="BDJ10" s="46"/>
      <c r="BDK10" s="46"/>
      <c r="BDL10" s="46"/>
      <c r="BDM10" s="46"/>
      <c r="BDN10" s="46"/>
      <c r="BDO10" s="46"/>
      <c r="BDP10" s="46"/>
      <c r="BDQ10" s="46"/>
      <c r="BDR10" s="46"/>
      <c r="BDS10" s="46"/>
      <c r="BDT10" s="46"/>
      <c r="BDU10" s="46"/>
      <c r="BDV10" s="46"/>
      <c r="BDW10" s="46"/>
      <c r="BDX10" s="46"/>
      <c r="BDY10" s="46"/>
      <c r="BDZ10" s="46"/>
      <c r="BEA10" s="46"/>
      <c r="BEB10" s="46"/>
      <c r="BEC10" s="46"/>
      <c r="BED10" s="46"/>
      <c r="BEE10" s="46"/>
      <c r="BEF10" s="46"/>
      <c r="BEG10" s="46"/>
      <c r="BEH10" s="46"/>
      <c r="BEI10" s="46"/>
      <c r="BEJ10" s="46"/>
      <c r="BEK10" s="46"/>
      <c r="BEL10" s="46"/>
      <c r="BEM10" s="46"/>
      <c r="BEN10" s="46"/>
      <c r="BEO10" s="46"/>
      <c r="BEP10" s="46"/>
      <c r="BEQ10" s="46"/>
      <c r="BER10" s="46"/>
      <c r="BES10" s="46"/>
      <c r="BET10" s="46"/>
      <c r="BEU10" s="46"/>
      <c r="BEV10" s="46"/>
      <c r="BEW10" s="46"/>
      <c r="BEX10" s="46"/>
      <c r="BEY10" s="46"/>
      <c r="BEZ10" s="46"/>
      <c r="BFA10" s="46"/>
      <c r="BFB10" s="46"/>
      <c r="BFC10" s="46"/>
      <c r="BFD10" s="46"/>
      <c r="BFE10" s="46"/>
      <c r="BFF10" s="46"/>
      <c r="BFG10" s="46"/>
      <c r="BFH10" s="46"/>
      <c r="BFI10" s="46"/>
      <c r="BFJ10" s="46"/>
      <c r="BFK10" s="46"/>
      <c r="BFL10" s="46"/>
      <c r="BFM10" s="46"/>
      <c r="BFN10" s="46"/>
      <c r="BFO10" s="46"/>
      <c r="BFP10" s="46"/>
      <c r="BFQ10" s="46"/>
      <c r="BFR10" s="46"/>
      <c r="BFS10" s="46"/>
      <c r="BFT10" s="46"/>
      <c r="BFU10" s="46"/>
      <c r="BFV10" s="46"/>
      <c r="BFW10" s="46"/>
      <c r="BFX10" s="46"/>
      <c r="BFY10" s="46"/>
      <c r="BFZ10" s="46"/>
      <c r="BGA10" s="46"/>
      <c r="BGB10" s="46"/>
      <c r="BGC10" s="46"/>
      <c r="BGD10" s="46"/>
      <c r="BGE10" s="46"/>
      <c r="BGF10" s="46"/>
      <c r="BGG10" s="46"/>
      <c r="BGH10" s="46"/>
      <c r="BGI10" s="46"/>
      <c r="BGJ10" s="46"/>
      <c r="BGK10" s="46"/>
      <c r="BGL10" s="46"/>
      <c r="BGM10" s="46"/>
      <c r="BGN10" s="46"/>
      <c r="BGO10" s="46"/>
      <c r="BGP10" s="46"/>
      <c r="BGQ10" s="46"/>
      <c r="BGR10" s="46"/>
      <c r="BGS10" s="46"/>
      <c r="BGT10" s="46"/>
      <c r="BGU10" s="46"/>
      <c r="BGV10" s="46"/>
      <c r="BGW10" s="46"/>
      <c r="BGX10" s="46"/>
      <c r="BGY10" s="46"/>
      <c r="BGZ10" s="46"/>
      <c r="BHA10" s="46"/>
      <c r="BHB10" s="46"/>
      <c r="BHC10" s="46"/>
      <c r="BHD10" s="46"/>
      <c r="BHE10" s="46"/>
      <c r="BHF10" s="46"/>
      <c r="BHG10" s="46"/>
      <c r="BHH10" s="46"/>
      <c r="BHI10" s="46"/>
      <c r="BHJ10" s="46"/>
      <c r="BHK10" s="46"/>
      <c r="BHL10" s="46"/>
      <c r="BHM10" s="46"/>
      <c r="BHN10" s="46"/>
      <c r="BHO10" s="46"/>
      <c r="BHP10" s="46"/>
      <c r="BHQ10" s="46"/>
      <c r="BHR10" s="46"/>
      <c r="BHS10" s="46"/>
      <c r="BHT10" s="46"/>
      <c r="BHU10" s="46"/>
      <c r="BHV10" s="46"/>
      <c r="BHW10" s="46"/>
      <c r="BHX10" s="46"/>
      <c r="BHY10" s="46"/>
      <c r="BHZ10" s="46"/>
      <c r="BIA10" s="46"/>
      <c r="BIB10" s="46"/>
      <c r="BIC10" s="46"/>
      <c r="BID10" s="46"/>
      <c r="BIE10" s="46"/>
      <c r="BIF10" s="46"/>
      <c r="BIG10" s="46"/>
      <c r="BIH10" s="46"/>
      <c r="BII10" s="46"/>
      <c r="BIJ10" s="46"/>
      <c r="BIK10" s="46"/>
      <c r="BIL10" s="46"/>
      <c r="BIM10" s="46"/>
      <c r="BIN10" s="46"/>
      <c r="BIO10" s="46"/>
      <c r="BIP10" s="46"/>
      <c r="BIQ10" s="46"/>
      <c r="BIR10" s="46"/>
      <c r="BIS10" s="46"/>
      <c r="BIT10" s="46"/>
      <c r="BIU10" s="46"/>
      <c r="BIV10" s="46"/>
      <c r="BIW10" s="46"/>
      <c r="BIX10" s="46"/>
      <c r="BIY10" s="46"/>
      <c r="BIZ10" s="46"/>
      <c r="BJA10" s="46"/>
      <c r="BJB10" s="46"/>
      <c r="BJC10" s="46"/>
      <c r="BJD10" s="46"/>
      <c r="BJE10" s="46"/>
      <c r="BJF10" s="46"/>
      <c r="BJG10" s="46"/>
      <c r="BJH10" s="46"/>
      <c r="BJI10" s="46"/>
      <c r="BJJ10" s="46"/>
      <c r="BJK10" s="46"/>
      <c r="BJL10" s="46"/>
      <c r="BJM10" s="46"/>
      <c r="BJN10" s="46"/>
      <c r="BJO10" s="46"/>
      <c r="BJP10" s="46"/>
      <c r="BJQ10" s="46"/>
      <c r="BJR10" s="46"/>
      <c r="BJS10" s="46"/>
      <c r="BJT10" s="46"/>
      <c r="BJU10" s="46"/>
      <c r="BJV10" s="46"/>
      <c r="BJW10" s="46"/>
      <c r="BJX10" s="46"/>
      <c r="BJY10" s="46"/>
      <c r="BJZ10" s="46"/>
      <c r="BKA10" s="46"/>
      <c r="BKB10" s="46"/>
      <c r="BKC10" s="46"/>
      <c r="BKD10" s="46"/>
      <c r="BKE10" s="46"/>
      <c r="BKF10" s="46"/>
      <c r="BKG10" s="46"/>
      <c r="BKH10" s="46"/>
      <c r="BKI10" s="46"/>
      <c r="BKJ10" s="46"/>
      <c r="BKK10" s="46"/>
      <c r="BKL10" s="46"/>
      <c r="BKM10" s="46"/>
      <c r="BKN10" s="46"/>
      <c r="BKO10" s="46"/>
      <c r="BKP10" s="46"/>
      <c r="BKQ10" s="46"/>
      <c r="BKR10" s="46"/>
      <c r="BKS10" s="46"/>
      <c r="BKT10" s="46"/>
      <c r="BKU10" s="46"/>
      <c r="BKV10" s="46"/>
      <c r="BKW10" s="46"/>
      <c r="BKX10" s="46"/>
      <c r="BKY10" s="46"/>
      <c r="BKZ10" s="46"/>
      <c r="BLA10" s="46"/>
      <c r="BLB10" s="46"/>
      <c r="BLC10" s="46"/>
      <c r="BLD10" s="46"/>
      <c r="BLE10" s="46"/>
      <c r="BLF10" s="46"/>
      <c r="BLG10" s="46"/>
      <c r="BLH10" s="46"/>
      <c r="BLI10" s="46"/>
      <c r="BLJ10" s="46"/>
      <c r="BLK10" s="46"/>
      <c r="BLL10" s="46"/>
      <c r="BLM10" s="46"/>
      <c r="BLN10" s="46"/>
      <c r="BLO10" s="46"/>
      <c r="BLP10" s="46"/>
      <c r="BLQ10" s="46"/>
      <c r="BLR10" s="46"/>
      <c r="BLS10" s="46"/>
      <c r="BLT10" s="46"/>
      <c r="BLU10" s="46"/>
      <c r="BLV10" s="46"/>
      <c r="BLW10" s="46"/>
      <c r="BLX10" s="46"/>
      <c r="BLY10" s="46"/>
      <c r="BLZ10" s="46"/>
      <c r="BMA10" s="46"/>
      <c r="BMB10" s="46"/>
      <c r="BMC10" s="46"/>
      <c r="BMD10" s="46"/>
      <c r="BME10" s="46"/>
      <c r="BMF10" s="46"/>
      <c r="BMG10" s="46"/>
      <c r="BMH10" s="46"/>
      <c r="BMI10" s="46"/>
      <c r="BMJ10" s="46"/>
      <c r="BMK10" s="46"/>
      <c r="BML10" s="46"/>
      <c r="BMM10" s="46"/>
      <c r="BMN10" s="46"/>
      <c r="BMO10" s="46"/>
      <c r="BMP10" s="46"/>
      <c r="BMQ10" s="46"/>
      <c r="BMR10" s="46"/>
      <c r="BMS10" s="46"/>
      <c r="BMT10" s="46"/>
      <c r="BMU10" s="46"/>
      <c r="BMV10" s="46"/>
      <c r="BMW10" s="46"/>
      <c r="BMX10" s="46"/>
      <c r="BMY10" s="46"/>
      <c r="BMZ10" s="46"/>
      <c r="BNA10" s="46"/>
      <c r="BNB10" s="46"/>
      <c r="BNC10" s="46"/>
      <c r="BND10" s="46"/>
      <c r="BNE10" s="46"/>
      <c r="BNF10" s="46"/>
      <c r="BNG10" s="46"/>
      <c r="BNH10" s="46"/>
      <c r="BNI10" s="46"/>
      <c r="BNJ10" s="46"/>
      <c r="BNK10" s="46"/>
      <c r="BNL10" s="46"/>
      <c r="BNM10" s="46"/>
      <c r="BNN10" s="46"/>
      <c r="BNO10" s="46"/>
      <c r="BNP10" s="46"/>
      <c r="BNQ10" s="46"/>
      <c r="BNR10" s="46"/>
      <c r="BNS10" s="46"/>
      <c r="BNT10" s="46"/>
      <c r="BNU10" s="46"/>
      <c r="BNV10" s="46"/>
      <c r="BNW10" s="46"/>
      <c r="BNX10" s="46"/>
      <c r="BNY10" s="46"/>
      <c r="BNZ10" s="46"/>
      <c r="BOA10" s="46"/>
      <c r="BOB10" s="46"/>
      <c r="BOC10" s="46"/>
      <c r="BOD10" s="46"/>
      <c r="BOE10" s="46"/>
      <c r="BOF10" s="46"/>
      <c r="BOG10" s="46"/>
      <c r="BOH10" s="46"/>
      <c r="BOI10" s="46"/>
      <c r="BOJ10" s="46"/>
      <c r="BOK10" s="46"/>
      <c r="BOL10" s="46"/>
      <c r="BOM10" s="46"/>
      <c r="BON10" s="46"/>
      <c r="BOO10" s="46"/>
      <c r="BOP10" s="46"/>
      <c r="BOQ10" s="46"/>
      <c r="BOR10" s="46"/>
      <c r="BOS10" s="46"/>
      <c r="BOT10" s="46"/>
      <c r="BOU10" s="46"/>
      <c r="BOV10" s="46"/>
      <c r="BOW10" s="46"/>
      <c r="BOX10" s="46"/>
      <c r="BOY10" s="46"/>
      <c r="BOZ10" s="46"/>
      <c r="BPA10" s="46"/>
      <c r="BPB10" s="46"/>
      <c r="BPC10" s="46"/>
      <c r="BPD10" s="46"/>
      <c r="BPE10" s="46"/>
      <c r="BPF10" s="46"/>
      <c r="BPG10" s="46"/>
      <c r="BPH10" s="46"/>
      <c r="BPI10" s="46"/>
      <c r="BPJ10" s="46"/>
      <c r="BPK10" s="46"/>
      <c r="BPL10" s="46"/>
      <c r="BPM10" s="46"/>
      <c r="BPN10" s="46"/>
      <c r="BPO10" s="46"/>
      <c r="BPP10" s="46"/>
      <c r="BPQ10" s="46"/>
      <c r="BPR10" s="46"/>
      <c r="BPS10" s="46"/>
      <c r="BPT10" s="46"/>
      <c r="BPU10" s="46"/>
      <c r="BPV10" s="46"/>
      <c r="BPW10" s="46"/>
      <c r="BPX10" s="46"/>
      <c r="BPY10" s="46"/>
      <c r="BPZ10" s="46"/>
      <c r="BQA10" s="46"/>
      <c r="BQB10" s="46"/>
      <c r="BQC10" s="46"/>
      <c r="BQD10" s="46"/>
      <c r="BQE10" s="46"/>
      <c r="BQF10" s="46"/>
      <c r="BQG10" s="46"/>
      <c r="BQH10" s="46"/>
      <c r="BQI10" s="46"/>
      <c r="BQJ10" s="46"/>
      <c r="BQK10" s="46"/>
      <c r="BQL10" s="46"/>
      <c r="BQM10" s="46"/>
      <c r="BQN10" s="46"/>
      <c r="BQO10" s="46"/>
      <c r="BQP10" s="46"/>
      <c r="BQQ10" s="46"/>
      <c r="BQR10" s="46"/>
      <c r="BQS10" s="46"/>
      <c r="BQT10" s="46"/>
      <c r="BQU10" s="46"/>
      <c r="BQV10" s="46"/>
      <c r="BQW10" s="46"/>
      <c r="BQX10" s="46"/>
      <c r="BQY10" s="46"/>
      <c r="BQZ10" s="46"/>
    </row>
    <row r="11" spans="1:1820" s="12" customFormat="1" ht="27.95" hidden="1" customHeight="1" outlineLevel="4" x14ac:dyDescent="0.2">
      <c r="A11" s="282"/>
      <c r="B11" s="297"/>
      <c r="C11" s="80" t="s">
        <v>1004</v>
      </c>
      <c r="D11" s="30" t="s">
        <v>1004</v>
      </c>
      <c r="E11" s="81" t="s">
        <v>1014</v>
      </c>
      <c r="F11" s="81"/>
      <c r="G11" s="81"/>
      <c r="H11" s="30" t="s">
        <v>1015</v>
      </c>
      <c r="I11" s="30" t="s">
        <v>14</v>
      </c>
      <c r="J11" s="81"/>
      <c r="K11" s="81"/>
      <c r="L11" s="81"/>
      <c r="M11" s="81"/>
      <c r="N11" s="103" t="s">
        <v>201</v>
      </c>
      <c r="O11" s="103" t="s">
        <v>907</v>
      </c>
      <c r="P11" s="104">
        <v>0</v>
      </c>
      <c r="Q11" s="104">
        <v>0</v>
      </c>
      <c r="R11" s="104">
        <v>0</v>
      </c>
      <c r="S11" s="104">
        <v>0.5</v>
      </c>
      <c r="T11" s="104">
        <v>0</v>
      </c>
      <c r="U11" s="143">
        <v>0</v>
      </c>
      <c r="V11" s="104">
        <v>0</v>
      </c>
      <c r="W11" s="104">
        <v>0</v>
      </c>
      <c r="X11" s="104">
        <v>0</v>
      </c>
      <c r="Y11" s="104">
        <v>0.5</v>
      </c>
      <c r="Z11" s="104">
        <v>0</v>
      </c>
      <c r="AA11" s="104">
        <v>0</v>
      </c>
      <c r="AB11" s="198">
        <f t="shared" si="0"/>
        <v>1</v>
      </c>
      <c r="AC11" s="104">
        <v>0</v>
      </c>
      <c r="AD11" s="104">
        <v>0</v>
      </c>
      <c r="AE11" s="104">
        <v>0</v>
      </c>
      <c r="AF11" s="104">
        <v>0.47</v>
      </c>
      <c r="AG11" s="104">
        <v>0.03</v>
      </c>
      <c r="AH11" s="143">
        <v>0</v>
      </c>
      <c r="AI11" s="104">
        <v>0</v>
      </c>
      <c r="AJ11" s="104">
        <v>0</v>
      </c>
      <c r="AK11" s="104">
        <v>0</v>
      </c>
      <c r="AL11" s="104">
        <v>0</v>
      </c>
      <c r="AM11" s="104">
        <v>0</v>
      </c>
      <c r="AN11" s="104">
        <v>0</v>
      </c>
      <c r="AO11" s="21">
        <f t="shared" si="3"/>
        <v>0.5</v>
      </c>
      <c r="AP11" s="189">
        <f t="shared" si="4"/>
        <v>1</v>
      </c>
      <c r="AQ11" s="91" t="str">
        <f>+IF(AP11="","",IF(AND(SUM($P11:U11)=1,SUM($AC11:AH11)=1),"TERMINADA",IF(SUM($P11:U11)=0,"SIN INICIAR",IF(AP11&gt;1,"ADELANTADA",IF(AP11&lt;0.6,"CRÍTICA",IF(AP11&lt;0.95,"EN PROCESO","GESTIÓN NORMAL"))))))</f>
        <v>GESTIÓN NORMAL</v>
      </c>
      <c r="AR11" s="38" t="str">
        <f t="shared" si="1"/>
        <v>J</v>
      </c>
      <c r="AS11" s="71" t="s">
        <v>1146</v>
      </c>
      <c r="AT11" s="71" t="s">
        <v>1146</v>
      </c>
      <c r="AU11" s="71"/>
      <c r="AV11" s="79"/>
      <c r="AW11" s="79"/>
      <c r="AX11" s="162"/>
      <c r="AY11" s="79"/>
      <c r="AZ11" s="79"/>
      <c r="BA11" s="233">
        <f t="shared" si="2"/>
        <v>0.5</v>
      </c>
      <c r="BB11" s="79"/>
      <c r="BC11" s="79"/>
      <c r="BD11" s="79"/>
      <c r="BE11" s="79"/>
      <c r="BF11" s="79"/>
      <c r="BG11" s="79"/>
      <c r="BH11" s="79"/>
      <c r="BI11" s="79"/>
      <c r="BJ11" s="79"/>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c r="IW11" s="46"/>
      <c r="IX11" s="46"/>
      <c r="IY11" s="46"/>
      <c r="IZ11" s="46"/>
      <c r="JA11" s="46"/>
      <c r="JB11" s="46"/>
      <c r="JC11" s="46"/>
      <c r="JD11" s="46"/>
      <c r="JE11" s="46"/>
      <c r="JF11" s="46"/>
      <c r="JG11" s="46"/>
      <c r="JH11" s="46"/>
      <c r="JI11" s="46"/>
      <c r="JJ11" s="46"/>
      <c r="JK11" s="46"/>
      <c r="JL11" s="46"/>
      <c r="JM11" s="46"/>
      <c r="JN11" s="46"/>
      <c r="JO11" s="46"/>
      <c r="JP11" s="46"/>
      <c r="JQ11" s="46"/>
      <c r="JR11" s="46"/>
      <c r="JS11" s="46"/>
      <c r="JT11" s="46"/>
      <c r="JU11" s="46"/>
      <c r="JV11" s="46"/>
      <c r="JW11" s="46"/>
      <c r="JX11" s="46"/>
      <c r="JY11" s="46"/>
      <c r="JZ11" s="46"/>
      <c r="KA11" s="46"/>
      <c r="KB11" s="46"/>
      <c r="KC11" s="46"/>
      <c r="KD11" s="46"/>
      <c r="KE11" s="46"/>
      <c r="KF11" s="46"/>
      <c r="KG11" s="46"/>
      <c r="KH11" s="46"/>
      <c r="KI11" s="46"/>
      <c r="KJ11" s="46"/>
      <c r="KK11" s="46"/>
      <c r="KL11" s="46"/>
      <c r="KM11" s="46"/>
      <c r="KN11" s="46"/>
      <c r="KO11" s="46"/>
      <c r="KP11" s="46"/>
      <c r="KQ11" s="46"/>
      <c r="KR11" s="46"/>
      <c r="KS11" s="46"/>
      <c r="KT11" s="46"/>
      <c r="KU11" s="46"/>
      <c r="KV11" s="46"/>
      <c r="KW11" s="46"/>
      <c r="KX11" s="46"/>
      <c r="KY11" s="46"/>
      <c r="KZ11" s="46"/>
      <c r="LA11" s="46"/>
      <c r="LB11" s="46"/>
      <c r="LC11" s="46"/>
      <c r="LD11" s="46"/>
      <c r="LE11" s="46"/>
      <c r="LF11" s="46"/>
      <c r="LG11" s="46"/>
      <c r="LH11" s="46"/>
      <c r="LI11" s="46"/>
      <c r="LJ11" s="46"/>
      <c r="LK11" s="46"/>
      <c r="LL11" s="46"/>
      <c r="LM11" s="46"/>
      <c r="LN11" s="46"/>
      <c r="LO11" s="46"/>
      <c r="LP11" s="46"/>
      <c r="LQ11" s="46"/>
      <c r="LR11" s="46"/>
      <c r="LS11" s="46"/>
      <c r="LT11" s="46"/>
      <c r="LU11" s="46"/>
      <c r="LV11" s="46"/>
      <c r="LW11" s="46"/>
      <c r="LX11" s="46"/>
      <c r="LY11" s="46"/>
      <c r="LZ11" s="46"/>
      <c r="MA11" s="46"/>
      <c r="MB11" s="46"/>
      <c r="MC11" s="46"/>
      <c r="MD11" s="46"/>
      <c r="ME11" s="46"/>
      <c r="MF11" s="46"/>
      <c r="MG11" s="46"/>
      <c r="MH11" s="46"/>
      <c r="MI11" s="46"/>
      <c r="MJ11" s="46"/>
      <c r="MK11" s="46"/>
      <c r="ML11" s="46"/>
      <c r="MM11" s="46"/>
      <c r="MN11" s="46"/>
      <c r="MO11" s="46"/>
      <c r="MP11" s="46"/>
      <c r="MQ11" s="46"/>
      <c r="MR11" s="46"/>
      <c r="MS11" s="46"/>
      <c r="MT11" s="46"/>
      <c r="MU11" s="46"/>
      <c r="MV11" s="46"/>
      <c r="MW11" s="46"/>
      <c r="MX11" s="46"/>
      <c r="MY11" s="46"/>
      <c r="MZ11" s="46"/>
      <c r="NA11" s="46"/>
      <c r="NB11" s="46"/>
      <c r="NC11" s="46"/>
      <c r="ND11" s="46"/>
      <c r="NE11" s="46"/>
      <c r="NF11" s="46"/>
      <c r="NG11" s="46"/>
      <c r="NH11" s="46"/>
      <c r="NI11" s="46"/>
      <c r="NJ11" s="46"/>
      <c r="NK11" s="46"/>
      <c r="NL11" s="46"/>
      <c r="NM11" s="46"/>
      <c r="NN11" s="46"/>
      <c r="NO11" s="46"/>
      <c r="NP11" s="46"/>
      <c r="NQ11" s="46"/>
      <c r="NR11" s="46"/>
      <c r="NS11" s="46"/>
      <c r="NT11" s="46"/>
      <c r="NU11" s="46"/>
      <c r="NV11" s="46"/>
      <c r="NW11" s="46"/>
      <c r="NX11" s="46"/>
      <c r="NY11" s="46"/>
      <c r="NZ11" s="46"/>
      <c r="OA11" s="46"/>
      <c r="OB11" s="46"/>
      <c r="OC11" s="46"/>
      <c r="OD11" s="46"/>
      <c r="OE11" s="46"/>
      <c r="OF11" s="46"/>
      <c r="OG11" s="46"/>
      <c r="OH11" s="46"/>
      <c r="OI11" s="46"/>
      <c r="OJ11" s="46"/>
      <c r="OK11" s="46"/>
      <c r="OL11" s="46"/>
      <c r="OM11" s="46"/>
      <c r="ON11" s="46"/>
      <c r="OO11" s="46"/>
      <c r="OP11" s="46"/>
      <c r="OQ11" s="46"/>
      <c r="OR11" s="46"/>
      <c r="OS11" s="46"/>
      <c r="OT11" s="46"/>
      <c r="OU11" s="46"/>
      <c r="OV11" s="46"/>
      <c r="OW11" s="46"/>
      <c r="OX11" s="46"/>
      <c r="OY11" s="46"/>
      <c r="OZ11" s="46"/>
      <c r="PA11" s="46"/>
      <c r="PB11" s="46"/>
      <c r="PC11" s="46"/>
      <c r="PD11" s="46"/>
      <c r="PE11" s="46"/>
      <c r="PF11" s="46"/>
      <c r="PG11" s="46"/>
      <c r="PH11" s="46"/>
      <c r="PI11" s="46"/>
      <c r="PJ11" s="46"/>
      <c r="PK11" s="46"/>
      <c r="PL11" s="46"/>
      <c r="PM11" s="46"/>
      <c r="PN11" s="46"/>
      <c r="PO11" s="46"/>
      <c r="PP11" s="46"/>
      <c r="PQ11" s="46"/>
      <c r="PR11" s="46"/>
      <c r="PS11" s="46"/>
      <c r="PT11" s="46"/>
      <c r="PU11" s="46"/>
      <c r="PV11" s="46"/>
      <c r="PW11" s="46"/>
      <c r="PX11" s="46"/>
      <c r="PY11" s="46"/>
      <c r="PZ11" s="46"/>
      <c r="QA11" s="46"/>
      <c r="QB11" s="46"/>
      <c r="QC11" s="46"/>
      <c r="QD11" s="46"/>
      <c r="QE11" s="46"/>
      <c r="QF11" s="46"/>
      <c r="QG11" s="46"/>
      <c r="QH11" s="46"/>
      <c r="QI11" s="46"/>
      <c r="QJ11" s="46"/>
      <c r="QK11" s="46"/>
      <c r="QL11" s="46"/>
      <c r="QM11" s="46"/>
      <c r="QN11" s="46"/>
      <c r="QO11" s="46"/>
      <c r="QP11" s="46"/>
      <c r="QQ11" s="46"/>
      <c r="QR11" s="46"/>
      <c r="QS11" s="46"/>
      <c r="QT11" s="46"/>
      <c r="QU11" s="46"/>
      <c r="QV11" s="46"/>
      <c r="QW11" s="46"/>
      <c r="QX11" s="46"/>
      <c r="QY11" s="46"/>
      <c r="QZ11" s="46"/>
      <c r="RA11" s="46"/>
      <c r="RB11" s="46"/>
      <c r="RC11" s="46"/>
      <c r="RD11" s="46"/>
      <c r="RE11" s="46"/>
      <c r="RF11" s="46"/>
      <c r="RG11" s="46"/>
      <c r="RH11" s="46"/>
      <c r="RI11" s="46"/>
      <c r="RJ11" s="46"/>
      <c r="RK11" s="46"/>
      <c r="RL11" s="46"/>
      <c r="RM11" s="46"/>
      <c r="RN11" s="46"/>
      <c r="RO11" s="46"/>
      <c r="RP11" s="46"/>
      <c r="RQ11" s="46"/>
      <c r="RR11" s="46"/>
      <c r="RS11" s="46"/>
      <c r="RT11" s="46"/>
      <c r="RU11" s="46"/>
      <c r="RV11" s="46"/>
      <c r="RW11" s="46"/>
      <c r="RX11" s="46"/>
      <c r="RY11" s="46"/>
      <c r="RZ11" s="46"/>
      <c r="SA11" s="46"/>
      <c r="SB11" s="46"/>
      <c r="SC11" s="46"/>
      <c r="SD11" s="46"/>
      <c r="SE11" s="46"/>
      <c r="SF11" s="46"/>
      <c r="SG11" s="46"/>
      <c r="SH11" s="46"/>
      <c r="SI11" s="46"/>
      <c r="SJ11" s="46"/>
      <c r="SK11" s="46"/>
      <c r="SL11" s="46"/>
      <c r="SM11" s="46"/>
      <c r="SN11" s="46"/>
      <c r="SO11" s="46"/>
      <c r="SP11" s="46"/>
      <c r="SQ11" s="46"/>
      <c r="SR11" s="46"/>
      <c r="SS11" s="46"/>
      <c r="ST11" s="46"/>
      <c r="SU11" s="46"/>
      <c r="SV11" s="46"/>
      <c r="SW11" s="46"/>
      <c r="SX11" s="46"/>
      <c r="SY11" s="46"/>
      <c r="SZ11" s="46"/>
      <c r="TA11" s="46"/>
      <c r="TB11" s="46"/>
      <c r="TC11" s="46"/>
      <c r="TD11" s="46"/>
      <c r="TE11" s="46"/>
      <c r="TF11" s="46"/>
      <c r="TG11" s="46"/>
      <c r="TH11" s="46"/>
      <c r="TI11" s="46"/>
      <c r="TJ11" s="46"/>
      <c r="TK11" s="46"/>
      <c r="TL11" s="46"/>
      <c r="TM11" s="46"/>
      <c r="TN11" s="46"/>
      <c r="TO11" s="46"/>
      <c r="TP11" s="46"/>
      <c r="TQ11" s="46"/>
      <c r="TR11" s="46"/>
      <c r="TS11" s="46"/>
      <c r="TT11" s="46"/>
      <c r="TU11" s="46"/>
      <c r="TV11" s="46"/>
      <c r="TW11" s="46"/>
      <c r="TX11" s="46"/>
      <c r="TY11" s="46"/>
      <c r="TZ11" s="46"/>
      <c r="UA11" s="46"/>
      <c r="UB11" s="46"/>
      <c r="UC11" s="46"/>
      <c r="UD11" s="46"/>
      <c r="UE11" s="46"/>
      <c r="UF11" s="46"/>
      <c r="UG11" s="46"/>
      <c r="UH11" s="46"/>
      <c r="UI11" s="46"/>
      <c r="UJ11" s="46"/>
      <c r="UK11" s="46"/>
      <c r="UL11" s="46"/>
      <c r="UM11" s="46"/>
      <c r="UN11" s="46"/>
      <c r="UO11" s="46"/>
      <c r="UP11" s="46"/>
      <c r="UQ11" s="46"/>
      <c r="UR11" s="46"/>
      <c r="US11" s="46"/>
      <c r="UT11" s="46"/>
      <c r="UU11" s="46"/>
      <c r="UV11" s="46"/>
      <c r="UW11" s="46"/>
      <c r="UX11" s="46"/>
      <c r="UY11" s="46"/>
      <c r="UZ11" s="46"/>
      <c r="VA11" s="46"/>
      <c r="VB11" s="46"/>
      <c r="VC11" s="46"/>
      <c r="VD11" s="46"/>
      <c r="VE11" s="46"/>
      <c r="VF11" s="46"/>
      <c r="VG11" s="46"/>
      <c r="VH11" s="46"/>
      <c r="VI11" s="46"/>
      <c r="VJ11" s="46"/>
      <c r="VK11" s="46"/>
      <c r="VL11" s="46"/>
      <c r="VM11" s="46"/>
      <c r="VN11" s="46"/>
      <c r="VO11" s="46"/>
      <c r="VP11" s="46"/>
      <c r="VQ11" s="46"/>
      <c r="VR11" s="46"/>
      <c r="VS11" s="46"/>
      <c r="VT11" s="46"/>
      <c r="VU11" s="46"/>
      <c r="VV11" s="46"/>
      <c r="VW11" s="46"/>
      <c r="VX11" s="46"/>
      <c r="VY11" s="46"/>
      <c r="VZ11" s="46"/>
      <c r="WA11" s="46"/>
      <c r="WB11" s="46"/>
      <c r="WC11" s="46"/>
      <c r="WD11" s="46"/>
      <c r="WE11" s="46"/>
      <c r="WF11" s="46"/>
      <c r="WG11" s="46"/>
      <c r="WH11" s="46"/>
      <c r="WI11" s="46"/>
      <c r="WJ11" s="46"/>
      <c r="WK11" s="46"/>
      <c r="WL11" s="46"/>
      <c r="WM11" s="46"/>
      <c r="WN11" s="46"/>
      <c r="WO11" s="46"/>
      <c r="WP11" s="46"/>
      <c r="WQ11" s="46"/>
      <c r="WR11" s="46"/>
      <c r="WS11" s="46"/>
      <c r="WT11" s="46"/>
      <c r="WU11" s="46"/>
      <c r="WV11" s="46"/>
      <c r="WW11" s="46"/>
      <c r="WX11" s="46"/>
      <c r="WY11" s="46"/>
      <c r="WZ11" s="46"/>
      <c r="XA11" s="46"/>
      <c r="XB11" s="46"/>
      <c r="XC11" s="46"/>
      <c r="XD11" s="46"/>
      <c r="XE11" s="46"/>
      <c r="XF11" s="46"/>
      <c r="XG11" s="46"/>
      <c r="XH11" s="46"/>
      <c r="XI11" s="46"/>
      <c r="XJ11" s="46"/>
      <c r="XK11" s="46"/>
      <c r="XL11" s="46"/>
      <c r="XM11" s="46"/>
      <c r="XN11" s="46"/>
      <c r="XO11" s="46"/>
      <c r="XP11" s="46"/>
      <c r="XQ11" s="46"/>
      <c r="XR11" s="46"/>
      <c r="XS11" s="46"/>
      <c r="XT11" s="46"/>
      <c r="XU11" s="46"/>
      <c r="XV11" s="46"/>
      <c r="XW11" s="46"/>
      <c r="XX11" s="46"/>
      <c r="XY11" s="46"/>
      <c r="XZ11" s="46"/>
      <c r="YA11" s="46"/>
      <c r="YB11" s="46"/>
      <c r="YC11" s="46"/>
      <c r="YD11" s="46"/>
      <c r="YE11" s="46"/>
      <c r="YF11" s="46"/>
      <c r="YG11" s="46"/>
      <c r="YH11" s="46"/>
      <c r="YI11" s="46"/>
      <c r="YJ11" s="46"/>
      <c r="YK11" s="46"/>
      <c r="YL11" s="46"/>
      <c r="YM11" s="46"/>
      <c r="YN11" s="46"/>
      <c r="YO11" s="46"/>
      <c r="YP11" s="46"/>
      <c r="YQ11" s="46"/>
      <c r="YR11" s="46"/>
      <c r="YS11" s="46"/>
      <c r="YT11" s="46"/>
      <c r="YU11" s="46"/>
      <c r="YV11" s="46"/>
      <c r="YW11" s="46"/>
      <c r="YX11" s="46"/>
      <c r="YY11" s="46"/>
      <c r="YZ11" s="46"/>
      <c r="ZA11" s="46"/>
      <c r="ZB11" s="46"/>
      <c r="ZC11" s="46"/>
      <c r="ZD11" s="46"/>
      <c r="ZE11" s="46"/>
      <c r="ZF11" s="46"/>
      <c r="ZG11" s="46"/>
      <c r="ZH11" s="46"/>
      <c r="ZI11" s="46"/>
      <c r="ZJ11" s="46"/>
      <c r="ZK11" s="46"/>
      <c r="ZL11" s="46"/>
      <c r="ZM11" s="46"/>
      <c r="ZN11" s="46"/>
      <c r="ZO11" s="46"/>
      <c r="ZP11" s="46"/>
      <c r="ZQ11" s="46"/>
      <c r="ZR11" s="46"/>
      <c r="ZS11" s="46"/>
      <c r="ZT11" s="46"/>
      <c r="ZU11" s="46"/>
      <c r="ZV11" s="46"/>
      <c r="ZW11" s="46"/>
      <c r="ZX11" s="46"/>
      <c r="ZY11" s="46"/>
      <c r="ZZ11" s="46"/>
      <c r="AAA11" s="46"/>
      <c r="AAB11" s="46"/>
      <c r="AAC11" s="46"/>
      <c r="AAD11" s="46"/>
      <c r="AAE11" s="46"/>
      <c r="AAF11" s="46"/>
      <c r="AAG11" s="46"/>
      <c r="AAH11" s="46"/>
      <c r="AAI11" s="46"/>
      <c r="AAJ11" s="46"/>
      <c r="AAK11" s="46"/>
      <c r="AAL11" s="46"/>
      <c r="AAM11" s="46"/>
      <c r="AAN11" s="46"/>
      <c r="AAO11" s="46"/>
      <c r="AAP11" s="46"/>
      <c r="AAQ11" s="46"/>
      <c r="AAR11" s="46"/>
      <c r="AAS11" s="46"/>
      <c r="AAT11" s="46"/>
      <c r="AAU11" s="46"/>
      <c r="AAV11" s="46"/>
      <c r="AAW11" s="46"/>
      <c r="AAX11" s="46"/>
      <c r="AAY11" s="46"/>
      <c r="AAZ11" s="46"/>
      <c r="ABA11" s="46"/>
      <c r="ABB11" s="46"/>
      <c r="ABC11" s="46"/>
      <c r="ABD11" s="46"/>
      <c r="ABE11" s="46"/>
      <c r="ABF11" s="46"/>
      <c r="ABG11" s="46"/>
      <c r="ABH11" s="46"/>
      <c r="ABI11" s="46"/>
      <c r="ABJ11" s="46"/>
      <c r="ABK11" s="46"/>
      <c r="ABL11" s="46"/>
      <c r="ABM11" s="46"/>
      <c r="ABN11" s="46"/>
      <c r="ABO11" s="46"/>
      <c r="ABP11" s="46"/>
      <c r="ABQ11" s="46"/>
      <c r="ABR11" s="46"/>
      <c r="ABS11" s="46"/>
      <c r="ABT11" s="46"/>
      <c r="ABU11" s="46"/>
      <c r="ABV11" s="46"/>
      <c r="ABW11" s="46"/>
      <c r="ABX11" s="46"/>
      <c r="ABY11" s="46"/>
      <c r="ABZ11" s="46"/>
      <c r="ACA11" s="46"/>
      <c r="ACB11" s="46"/>
      <c r="ACC11" s="46"/>
      <c r="ACD11" s="46"/>
      <c r="ACE11" s="46"/>
      <c r="ACF11" s="46"/>
      <c r="ACG11" s="46"/>
      <c r="ACH11" s="46"/>
      <c r="ACI11" s="46"/>
      <c r="ACJ11" s="46"/>
      <c r="ACK11" s="46"/>
      <c r="ACL11" s="46"/>
      <c r="ACM11" s="46"/>
      <c r="ACN11" s="46"/>
      <c r="ACO11" s="46"/>
      <c r="ACP11" s="46"/>
      <c r="ACQ11" s="46"/>
      <c r="ACR11" s="46"/>
      <c r="ACS11" s="46"/>
      <c r="ACT11" s="46"/>
      <c r="ACU11" s="46"/>
      <c r="ACV11" s="46"/>
      <c r="ACW11" s="46"/>
      <c r="ACX11" s="46"/>
      <c r="ACY11" s="46"/>
      <c r="ACZ11" s="46"/>
      <c r="ADA11" s="46"/>
      <c r="ADB11" s="46"/>
      <c r="ADC11" s="46"/>
      <c r="ADD11" s="46"/>
      <c r="ADE11" s="46"/>
      <c r="ADF11" s="46"/>
      <c r="ADG11" s="46"/>
      <c r="ADH11" s="46"/>
      <c r="ADI11" s="46"/>
      <c r="ADJ11" s="46"/>
      <c r="ADK11" s="46"/>
      <c r="ADL11" s="46"/>
      <c r="ADM11" s="46"/>
      <c r="ADN11" s="46"/>
      <c r="ADO11" s="46"/>
      <c r="ADP11" s="46"/>
      <c r="ADQ11" s="46"/>
      <c r="ADR11" s="46"/>
      <c r="ADS11" s="46"/>
      <c r="ADT11" s="46"/>
      <c r="ADU11" s="46"/>
      <c r="ADV11" s="46"/>
      <c r="ADW11" s="46"/>
      <c r="ADX11" s="46"/>
      <c r="ADY11" s="46"/>
      <c r="ADZ11" s="46"/>
      <c r="AEA11" s="46"/>
      <c r="AEB11" s="46"/>
      <c r="AEC11" s="46"/>
      <c r="AED11" s="46"/>
      <c r="AEE11" s="46"/>
      <c r="AEF11" s="46"/>
      <c r="AEG11" s="46"/>
      <c r="AEH11" s="46"/>
      <c r="AEI11" s="46"/>
      <c r="AEJ11" s="46"/>
      <c r="AEK11" s="46"/>
      <c r="AEL11" s="46"/>
      <c r="AEM11" s="46"/>
      <c r="AEN11" s="46"/>
      <c r="AEO11" s="46"/>
      <c r="AEP11" s="46"/>
      <c r="AEQ11" s="46"/>
      <c r="AER11" s="46"/>
      <c r="AES11" s="46"/>
      <c r="AET11" s="46"/>
      <c r="AEU11" s="46"/>
      <c r="AEV11" s="46"/>
      <c r="AEW11" s="46"/>
      <c r="AEX11" s="46"/>
      <c r="AEY11" s="46"/>
      <c r="AEZ11" s="46"/>
      <c r="AFA11" s="46"/>
      <c r="AFB11" s="46"/>
      <c r="AFC11" s="46"/>
      <c r="AFD11" s="46"/>
      <c r="AFE11" s="46"/>
      <c r="AFF11" s="46"/>
      <c r="AFG11" s="46"/>
      <c r="AFH11" s="46"/>
      <c r="AFI11" s="46"/>
      <c r="AFJ11" s="46"/>
      <c r="AFK11" s="46"/>
      <c r="AFL11" s="46"/>
      <c r="AFM11" s="46"/>
      <c r="AFN11" s="46"/>
      <c r="AFO11" s="46"/>
      <c r="AFP11" s="46"/>
      <c r="AFQ11" s="46"/>
      <c r="AFR11" s="46"/>
      <c r="AFS11" s="46"/>
      <c r="AFT11" s="46"/>
      <c r="AFU11" s="46"/>
      <c r="AFV11" s="46"/>
      <c r="AFW11" s="46"/>
      <c r="AFX11" s="46"/>
      <c r="AFY11" s="46"/>
      <c r="AFZ11" s="46"/>
      <c r="AGA11" s="46"/>
      <c r="AGB11" s="46"/>
      <c r="AGC11" s="46"/>
      <c r="AGD11" s="46"/>
      <c r="AGE11" s="46"/>
      <c r="AGF11" s="46"/>
      <c r="AGG11" s="46"/>
      <c r="AGH11" s="46"/>
      <c r="AGI11" s="46"/>
      <c r="AGJ11" s="46"/>
      <c r="AGK11" s="46"/>
      <c r="AGL11" s="46"/>
      <c r="AGM11" s="46"/>
      <c r="AGN11" s="46"/>
      <c r="AGO11" s="46"/>
      <c r="AGP11" s="46"/>
      <c r="AGQ11" s="46"/>
      <c r="AGR11" s="46"/>
      <c r="AGS11" s="46"/>
      <c r="AGT11" s="46"/>
      <c r="AGU11" s="46"/>
      <c r="AGV11" s="46"/>
      <c r="AGW11" s="46"/>
      <c r="AGX11" s="46"/>
      <c r="AGY11" s="46"/>
      <c r="AGZ11" s="46"/>
      <c r="AHA11" s="46"/>
      <c r="AHB11" s="46"/>
      <c r="AHC11" s="46"/>
      <c r="AHD11" s="46"/>
      <c r="AHE11" s="46"/>
      <c r="AHF11" s="46"/>
      <c r="AHG11" s="46"/>
      <c r="AHH11" s="46"/>
      <c r="AHI11" s="46"/>
      <c r="AHJ11" s="46"/>
      <c r="AHK11" s="46"/>
      <c r="AHL11" s="46"/>
      <c r="AHM11" s="46"/>
      <c r="AHN11" s="46"/>
      <c r="AHO11" s="46"/>
      <c r="AHP11" s="46"/>
      <c r="AHQ11" s="46"/>
      <c r="AHR11" s="46"/>
      <c r="AHS11" s="46"/>
      <c r="AHT11" s="46"/>
      <c r="AHU11" s="46"/>
      <c r="AHV11" s="46"/>
      <c r="AHW11" s="46"/>
      <c r="AHX11" s="46"/>
      <c r="AHY11" s="46"/>
      <c r="AHZ11" s="46"/>
      <c r="AIA11" s="46"/>
      <c r="AIB11" s="46"/>
      <c r="AIC11" s="46"/>
      <c r="AID11" s="46"/>
      <c r="AIE11" s="46"/>
      <c r="AIF11" s="46"/>
      <c r="AIG11" s="46"/>
      <c r="AIH11" s="46"/>
      <c r="AII11" s="46"/>
      <c r="AIJ11" s="46"/>
      <c r="AIK11" s="46"/>
      <c r="AIL11" s="46"/>
      <c r="AIM11" s="46"/>
      <c r="AIN11" s="46"/>
      <c r="AIO11" s="46"/>
      <c r="AIP11" s="46"/>
      <c r="AIQ11" s="46"/>
      <c r="AIR11" s="46"/>
      <c r="AIS11" s="46"/>
      <c r="AIT11" s="46"/>
      <c r="AIU11" s="46"/>
      <c r="AIV11" s="46"/>
      <c r="AIW11" s="46"/>
      <c r="AIX11" s="46"/>
      <c r="AIY11" s="46"/>
      <c r="AIZ11" s="46"/>
      <c r="AJA11" s="46"/>
      <c r="AJB11" s="46"/>
      <c r="AJC11" s="46"/>
      <c r="AJD11" s="46"/>
      <c r="AJE11" s="46"/>
      <c r="AJF11" s="46"/>
      <c r="AJG11" s="46"/>
      <c r="AJH11" s="46"/>
      <c r="AJI11" s="46"/>
      <c r="AJJ11" s="46"/>
      <c r="AJK11" s="46"/>
      <c r="AJL11" s="46"/>
      <c r="AJM11" s="46"/>
      <c r="AJN11" s="46"/>
      <c r="AJO11" s="46"/>
      <c r="AJP11" s="46"/>
      <c r="AJQ11" s="46"/>
      <c r="AJR11" s="46"/>
      <c r="AJS11" s="46"/>
      <c r="AJT11" s="46"/>
      <c r="AJU11" s="46"/>
      <c r="AJV11" s="46"/>
      <c r="AJW11" s="46"/>
      <c r="AJX11" s="46"/>
      <c r="AJY11" s="46"/>
      <c r="AJZ11" s="46"/>
      <c r="AKA11" s="46"/>
      <c r="AKB11" s="46"/>
      <c r="AKC11" s="46"/>
      <c r="AKD11" s="46"/>
      <c r="AKE11" s="46"/>
      <c r="AKF11" s="46"/>
      <c r="AKG11" s="46"/>
      <c r="AKH11" s="46"/>
      <c r="AKI11" s="46"/>
      <c r="AKJ11" s="46"/>
      <c r="AKK11" s="46"/>
      <c r="AKL11" s="46"/>
      <c r="AKM11" s="46"/>
      <c r="AKN11" s="46"/>
      <c r="AKO11" s="46"/>
      <c r="AKP11" s="46"/>
      <c r="AKQ11" s="46"/>
      <c r="AKR11" s="46"/>
      <c r="AKS11" s="46"/>
      <c r="AKT11" s="46"/>
      <c r="AKU11" s="46"/>
      <c r="AKV11" s="46"/>
      <c r="AKW11" s="46"/>
      <c r="AKX11" s="46"/>
      <c r="AKY11" s="46"/>
      <c r="AKZ11" s="46"/>
      <c r="ALA11" s="46"/>
      <c r="ALB11" s="46"/>
      <c r="ALC11" s="46"/>
      <c r="ALD11" s="46"/>
      <c r="ALE11" s="46"/>
      <c r="ALF11" s="46"/>
      <c r="ALG11" s="46"/>
      <c r="ALH11" s="46"/>
      <c r="ALI11" s="46"/>
      <c r="ALJ11" s="46"/>
      <c r="ALK11" s="46"/>
      <c r="ALL11" s="46"/>
      <c r="ALM11" s="46"/>
      <c r="ALN11" s="46"/>
      <c r="ALO11" s="46"/>
      <c r="ALP11" s="46"/>
      <c r="ALQ11" s="46"/>
      <c r="ALR11" s="46"/>
      <c r="ALS11" s="46"/>
      <c r="ALT11" s="46"/>
      <c r="ALU11" s="46"/>
      <c r="ALV11" s="46"/>
      <c r="ALW11" s="46"/>
      <c r="ALX11" s="46"/>
      <c r="ALY11" s="46"/>
      <c r="ALZ11" s="46"/>
      <c r="AMA11" s="46"/>
      <c r="AMB11" s="46"/>
      <c r="AMC11" s="46"/>
      <c r="AMD11" s="46"/>
      <c r="AME11" s="46"/>
      <c r="AMF11" s="46"/>
      <c r="AMG11" s="46"/>
      <c r="AMH11" s="46"/>
      <c r="AMI11" s="46"/>
      <c r="AMJ11" s="46"/>
      <c r="AMK11" s="46"/>
      <c r="AML11" s="46"/>
      <c r="AMM11" s="46"/>
      <c r="AMN11" s="46"/>
      <c r="AMO11" s="46"/>
      <c r="AMP11" s="46"/>
      <c r="AMQ11" s="46"/>
      <c r="AMR11" s="46"/>
      <c r="AMS11" s="46"/>
      <c r="AMT11" s="46"/>
      <c r="AMU11" s="46"/>
      <c r="AMV11" s="46"/>
      <c r="AMW11" s="46"/>
      <c r="AMX11" s="46"/>
      <c r="AMY11" s="46"/>
      <c r="AMZ11" s="46"/>
      <c r="ANA11" s="46"/>
      <c r="ANB11" s="46"/>
      <c r="ANC11" s="46"/>
      <c r="AND11" s="46"/>
      <c r="ANE11" s="46"/>
      <c r="ANF11" s="46"/>
      <c r="ANG11" s="46"/>
      <c r="ANH11" s="46"/>
      <c r="ANI11" s="46"/>
      <c r="ANJ11" s="46"/>
      <c r="ANK11" s="46"/>
      <c r="ANL11" s="46"/>
      <c r="ANM11" s="46"/>
      <c r="ANN11" s="46"/>
      <c r="ANO11" s="46"/>
      <c r="ANP11" s="46"/>
      <c r="ANQ11" s="46"/>
      <c r="ANR11" s="46"/>
      <c r="ANS11" s="46"/>
      <c r="ANT11" s="46"/>
      <c r="ANU11" s="46"/>
      <c r="ANV11" s="46"/>
      <c r="ANW11" s="46"/>
      <c r="ANX11" s="46"/>
      <c r="ANY11" s="46"/>
      <c r="ANZ11" s="46"/>
      <c r="AOA11" s="46"/>
      <c r="AOB11" s="46"/>
      <c r="AOC11" s="46"/>
      <c r="AOD11" s="46"/>
      <c r="AOE11" s="46"/>
      <c r="AOF11" s="46"/>
      <c r="AOG11" s="46"/>
      <c r="AOH11" s="46"/>
      <c r="AOI11" s="46"/>
      <c r="AOJ11" s="46"/>
      <c r="AOK11" s="46"/>
      <c r="AOL11" s="46"/>
      <c r="AOM11" s="46"/>
      <c r="AON11" s="46"/>
      <c r="AOO11" s="46"/>
      <c r="AOP11" s="46"/>
      <c r="AOQ11" s="46"/>
      <c r="AOR11" s="46"/>
      <c r="AOS11" s="46"/>
      <c r="AOT11" s="46"/>
      <c r="AOU11" s="46"/>
      <c r="AOV11" s="46"/>
      <c r="AOW11" s="46"/>
      <c r="AOX11" s="46"/>
      <c r="AOY11" s="46"/>
      <c r="AOZ11" s="46"/>
      <c r="APA11" s="46"/>
      <c r="APB11" s="46"/>
      <c r="APC11" s="46"/>
      <c r="APD11" s="46"/>
      <c r="APE11" s="46"/>
      <c r="APF11" s="46"/>
      <c r="APG11" s="46"/>
      <c r="APH11" s="46"/>
      <c r="API11" s="46"/>
      <c r="APJ11" s="46"/>
      <c r="APK11" s="46"/>
      <c r="APL11" s="46"/>
      <c r="APM11" s="46"/>
      <c r="APN11" s="46"/>
      <c r="APO11" s="46"/>
      <c r="APP11" s="46"/>
      <c r="APQ11" s="46"/>
      <c r="APR11" s="46"/>
      <c r="APS11" s="46"/>
      <c r="APT11" s="46"/>
      <c r="APU11" s="46"/>
      <c r="APV11" s="46"/>
      <c r="APW11" s="46"/>
      <c r="APX11" s="46"/>
      <c r="APY11" s="46"/>
      <c r="APZ11" s="46"/>
      <c r="AQA11" s="46"/>
      <c r="AQB11" s="46"/>
      <c r="AQC11" s="46"/>
      <c r="AQD11" s="46"/>
      <c r="AQE11" s="46"/>
      <c r="AQF11" s="46"/>
      <c r="AQG11" s="46"/>
      <c r="AQH11" s="46"/>
      <c r="AQI11" s="46"/>
      <c r="AQJ11" s="46"/>
      <c r="AQK11" s="46"/>
      <c r="AQL11" s="46"/>
      <c r="AQM11" s="46"/>
      <c r="AQN11" s="46"/>
      <c r="AQO11" s="46"/>
      <c r="AQP11" s="46"/>
      <c r="AQQ11" s="46"/>
      <c r="AQR11" s="46"/>
      <c r="AQS11" s="46"/>
      <c r="AQT11" s="46"/>
      <c r="AQU11" s="46"/>
      <c r="AQV11" s="46"/>
      <c r="AQW11" s="46"/>
      <c r="AQX11" s="46"/>
      <c r="AQY11" s="46"/>
      <c r="AQZ11" s="46"/>
      <c r="ARA11" s="46"/>
      <c r="ARB11" s="46"/>
      <c r="ARC11" s="46"/>
      <c r="ARD11" s="46"/>
      <c r="ARE11" s="46"/>
      <c r="ARF11" s="46"/>
      <c r="ARG11" s="46"/>
      <c r="ARH11" s="46"/>
      <c r="ARI11" s="46"/>
      <c r="ARJ11" s="46"/>
      <c r="ARK11" s="46"/>
      <c r="ARL11" s="46"/>
      <c r="ARM11" s="46"/>
      <c r="ARN11" s="46"/>
      <c r="ARO11" s="46"/>
      <c r="ARP11" s="46"/>
      <c r="ARQ11" s="46"/>
      <c r="ARR11" s="46"/>
      <c r="ARS11" s="46"/>
      <c r="ART11" s="46"/>
      <c r="ARU11" s="46"/>
      <c r="ARV11" s="46"/>
      <c r="ARW11" s="46"/>
      <c r="ARX11" s="46"/>
      <c r="ARY11" s="46"/>
      <c r="ARZ11" s="46"/>
      <c r="ASA11" s="46"/>
      <c r="ASB11" s="46"/>
      <c r="ASC11" s="46"/>
      <c r="ASD11" s="46"/>
      <c r="ASE11" s="46"/>
      <c r="ASF11" s="46"/>
      <c r="ASG11" s="46"/>
      <c r="ASH11" s="46"/>
      <c r="ASI11" s="46"/>
      <c r="ASJ11" s="46"/>
      <c r="ASK11" s="46"/>
      <c r="ASL11" s="46"/>
      <c r="ASM11" s="46"/>
      <c r="ASN11" s="46"/>
      <c r="ASO11" s="46"/>
      <c r="ASP11" s="46"/>
      <c r="ASQ11" s="46"/>
      <c r="ASR11" s="46"/>
      <c r="ASS11" s="46"/>
      <c r="AST11" s="46"/>
      <c r="ASU11" s="46"/>
      <c r="ASV11" s="46"/>
      <c r="ASW11" s="46"/>
      <c r="ASX11" s="46"/>
      <c r="ASY11" s="46"/>
      <c r="ASZ11" s="46"/>
      <c r="ATA11" s="46"/>
      <c r="ATB11" s="46"/>
      <c r="ATC11" s="46"/>
      <c r="ATD11" s="46"/>
      <c r="ATE11" s="46"/>
      <c r="ATF11" s="46"/>
      <c r="ATG11" s="46"/>
      <c r="ATH11" s="46"/>
      <c r="ATI11" s="46"/>
      <c r="ATJ11" s="46"/>
      <c r="ATK11" s="46"/>
      <c r="ATL11" s="46"/>
      <c r="ATM11" s="46"/>
      <c r="ATN11" s="46"/>
      <c r="ATO11" s="46"/>
      <c r="ATP11" s="46"/>
      <c r="ATQ11" s="46"/>
      <c r="ATR11" s="46"/>
      <c r="ATS11" s="46"/>
      <c r="ATT11" s="46"/>
      <c r="ATU11" s="46"/>
      <c r="ATV11" s="46"/>
      <c r="ATW11" s="46"/>
      <c r="ATX11" s="46"/>
      <c r="ATY11" s="46"/>
      <c r="ATZ11" s="46"/>
      <c r="AUA11" s="46"/>
      <c r="AUB11" s="46"/>
      <c r="AUC11" s="46"/>
      <c r="AUD11" s="46"/>
      <c r="AUE11" s="46"/>
      <c r="AUF11" s="46"/>
      <c r="AUG11" s="46"/>
      <c r="AUH11" s="46"/>
      <c r="AUI11" s="46"/>
      <c r="AUJ11" s="46"/>
      <c r="AUK11" s="46"/>
      <c r="AUL11" s="46"/>
      <c r="AUM11" s="46"/>
      <c r="AUN11" s="46"/>
      <c r="AUO11" s="46"/>
      <c r="AUP11" s="46"/>
      <c r="AUQ11" s="46"/>
      <c r="AUR11" s="46"/>
      <c r="AUS11" s="46"/>
      <c r="AUT11" s="46"/>
      <c r="AUU11" s="46"/>
      <c r="AUV11" s="46"/>
      <c r="AUW11" s="46"/>
      <c r="AUX11" s="46"/>
      <c r="AUY11" s="46"/>
      <c r="AUZ11" s="46"/>
      <c r="AVA11" s="46"/>
      <c r="AVB11" s="46"/>
      <c r="AVC11" s="46"/>
      <c r="AVD11" s="46"/>
      <c r="AVE11" s="46"/>
      <c r="AVF11" s="46"/>
      <c r="AVG11" s="46"/>
      <c r="AVH11" s="46"/>
      <c r="AVI11" s="46"/>
      <c r="AVJ11" s="46"/>
      <c r="AVK11" s="46"/>
      <c r="AVL11" s="46"/>
      <c r="AVM11" s="46"/>
      <c r="AVN11" s="46"/>
      <c r="AVO11" s="46"/>
      <c r="AVP11" s="46"/>
      <c r="AVQ11" s="46"/>
      <c r="AVR11" s="46"/>
      <c r="AVS11" s="46"/>
      <c r="AVT11" s="46"/>
      <c r="AVU11" s="46"/>
      <c r="AVV11" s="46"/>
      <c r="AVW11" s="46"/>
      <c r="AVX11" s="46"/>
      <c r="AVY11" s="46"/>
      <c r="AVZ11" s="46"/>
      <c r="AWA11" s="46"/>
      <c r="AWB11" s="46"/>
      <c r="AWC11" s="46"/>
      <c r="AWD11" s="46"/>
      <c r="AWE11" s="46"/>
      <c r="AWF11" s="46"/>
      <c r="AWG11" s="46"/>
      <c r="AWH11" s="46"/>
      <c r="AWI11" s="46"/>
      <c r="AWJ11" s="46"/>
      <c r="AWK11" s="46"/>
      <c r="AWL11" s="46"/>
      <c r="AWM11" s="46"/>
      <c r="AWN11" s="46"/>
      <c r="AWO11" s="46"/>
      <c r="AWP11" s="46"/>
      <c r="AWQ11" s="46"/>
      <c r="AWR11" s="46"/>
      <c r="AWS11" s="46"/>
      <c r="AWT11" s="46"/>
      <c r="AWU11" s="46"/>
      <c r="AWV11" s="46"/>
      <c r="AWW11" s="46"/>
      <c r="AWX11" s="46"/>
      <c r="AWY11" s="46"/>
      <c r="AWZ11" s="46"/>
      <c r="AXA11" s="46"/>
      <c r="AXB11" s="46"/>
      <c r="AXC11" s="46"/>
      <c r="AXD11" s="46"/>
      <c r="AXE11" s="46"/>
      <c r="AXF11" s="46"/>
      <c r="AXG11" s="46"/>
      <c r="AXH11" s="46"/>
      <c r="AXI11" s="46"/>
      <c r="AXJ11" s="46"/>
      <c r="AXK11" s="46"/>
      <c r="AXL11" s="46"/>
      <c r="AXM11" s="46"/>
      <c r="AXN11" s="46"/>
      <c r="AXO11" s="46"/>
      <c r="AXP11" s="46"/>
      <c r="AXQ11" s="46"/>
      <c r="AXR11" s="46"/>
      <c r="AXS11" s="46"/>
      <c r="AXT11" s="46"/>
      <c r="AXU11" s="46"/>
      <c r="AXV11" s="46"/>
      <c r="AXW11" s="46"/>
      <c r="AXX11" s="46"/>
      <c r="AXY11" s="46"/>
      <c r="AXZ11" s="46"/>
      <c r="AYA11" s="46"/>
      <c r="AYB11" s="46"/>
      <c r="AYC11" s="46"/>
      <c r="AYD11" s="46"/>
      <c r="AYE11" s="46"/>
      <c r="AYF11" s="46"/>
      <c r="AYG11" s="46"/>
      <c r="AYH11" s="46"/>
      <c r="AYI11" s="46"/>
      <c r="AYJ11" s="46"/>
      <c r="AYK11" s="46"/>
      <c r="AYL11" s="46"/>
      <c r="AYM11" s="46"/>
      <c r="AYN11" s="46"/>
      <c r="AYO11" s="46"/>
      <c r="AYP11" s="46"/>
      <c r="AYQ11" s="46"/>
      <c r="AYR11" s="46"/>
      <c r="AYS11" s="46"/>
      <c r="AYT11" s="46"/>
      <c r="AYU11" s="46"/>
      <c r="AYV11" s="46"/>
      <c r="AYW11" s="46"/>
      <c r="AYX11" s="46"/>
      <c r="AYY11" s="46"/>
      <c r="AYZ11" s="46"/>
      <c r="AZA11" s="46"/>
      <c r="AZB11" s="46"/>
      <c r="AZC11" s="46"/>
      <c r="AZD11" s="46"/>
      <c r="AZE11" s="46"/>
      <c r="AZF11" s="46"/>
      <c r="AZG11" s="46"/>
      <c r="AZH11" s="46"/>
      <c r="AZI11" s="46"/>
      <c r="AZJ11" s="46"/>
      <c r="AZK11" s="46"/>
      <c r="AZL11" s="46"/>
      <c r="AZM11" s="46"/>
      <c r="AZN11" s="46"/>
      <c r="AZO11" s="46"/>
      <c r="AZP11" s="46"/>
      <c r="AZQ11" s="46"/>
      <c r="AZR11" s="46"/>
      <c r="AZS11" s="46"/>
      <c r="AZT11" s="46"/>
      <c r="AZU11" s="46"/>
      <c r="AZV11" s="46"/>
      <c r="AZW11" s="46"/>
      <c r="AZX11" s="46"/>
      <c r="AZY11" s="46"/>
      <c r="AZZ11" s="46"/>
      <c r="BAA11" s="46"/>
      <c r="BAB11" s="46"/>
      <c r="BAC11" s="46"/>
      <c r="BAD11" s="46"/>
      <c r="BAE11" s="46"/>
      <c r="BAF11" s="46"/>
      <c r="BAG11" s="46"/>
      <c r="BAH11" s="46"/>
      <c r="BAI11" s="46"/>
      <c r="BAJ11" s="46"/>
      <c r="BAK11" s="46"/>
      <c r="BAL11" s="46"/>
      <c r="BAM11" s="46"/>
      <c r="BAN11" s="46"/>
      <c r="BAO11" s="46"/>
      <c r="BAP11" s="46"/>
      <c r="BAQ11" s="46"/>
      <c r="BAR11" s="46"/>
      <c r="BAS11" s="46"/>
      <c r="BAT11" s="46"/>
      <c r="BAU11" s="46"/>
      <c r="BAV11" s="46"/>
      <c r="BAW11" s="46"/>
      <c r="BAX11" s="46"/>
      <c r="BAY11" s="46"/>
      <c r="BAZ11" s="46"/>
      <c r="BBA11" s="46"/>
      <c r="BBB11" s="46"/>
      <c r="BBC11" s="46"/>
      <c r="BBD11" s="46"/>
      <c r="BBE11" s="46"/>
      <c r="BBF11" s="46"/>
      <c r="BBG11" s="46"/>
      <c r="BBH11" s="46"/>
      <c r="BBI11" s="46"/>
      <c r="BBJ11" s="46"/>
      <c r="BBK11" s="46"/>
      <c r="BBL11" s="46"/>
      <c r="BBM11" s="46"/>
      <c r="BBN11" s="46"/>
      <c r="BBO11" s="46"/>
      <c r="BBP11" s="46"/>
      <c r="BBQ11" s="46"/>
      <c r="BBR11" s="46"/>
      <c r="BBS11" s="46"/>
      <c r="BBT11" s="46"/>
      <c r="BBU11" s="46"/>
      <c r="BBV11" s="46"/>
      <c r="BBW11" s="46"/>
      <c r="BBX11" s="46"/>
      <c r="BBY11" s="46"/>
      <c r="BBZ11" s="46"/>
      <c r="BCA11" s="46"/>
      <c r="BCB11" s="46"/>
      <c r="BCC11" s="46"/>
      <c r="BCD11" s="46"/>
      <c r="BCE11" s="46"/>
      <c r="BCF11" s="46"/>
      <c r="BCG11" s="46"/>
      <c r="BCH11" s="46"/>
      <c r="BCI11" s="46"/>
      <c r="BCJ11" s="46"/>
      <c r="BCK11" s="46"/>
      <c r="BCL11" s="46"/>
      <c r="BCM11" s="46"/>
      <c r="BCN11" s="46"/>
      <c r="BCO11" s="46"/>
      <c r="BCP11" s="46"/>
      <c r="BCQ11" s="46"/>
      <c r="BCR11" s="46"/>
      <c r="BCS11" s="46"/>
      <c r="BCT11" s="46"/>
      <c r="BCU11" s="46"/>
      <c r="BCV11" s="46"/>
      <c r="BCW11" s="46"/>
      <c r="BCX11" s="46"/>
      <c r="BCY11" s="46"/>
      <c r="BCZ11" s="46"/>
      <c r="BDA11" s="46"/>
      <c r="BDB11" s="46"/>
      <c r="BDC11" s="46"/>
      <c r="BDD11" s="46"/>
      <c r="BDE11" s="46"/>
      <c r="BDF11" s="46"/>
      <c r="BDG11" s="46"/>
      <c r="BDH11" s="46"/>
      <c r="BDI11" s="46"/>
      <c r="BDJ11" s="46"/>
      <c r="BDK11" s="46"/>
      <c r="BDL11" s="46"/>
      <c r="BDM11" s="46"/>
      <c r="BDN11" s="46"/>
      <c r="BDO11" s="46"/>
      <c r="BDP11" s="46"/>
      <c r="BDQ11" s="46"/>
      <c r="BDR11" s="46"/>
      <c r="BDS11" s="46"/>
      <c r="BDT11" s="46"/>
      <c r="BDU11" s="46"/>
      <c r="BDV11" s="46"/>
      <c r="BDW11" s="46"/>
      <c r="BDX11" s="46"/>
      <c r="BDY11" s="46"/>
      <c r="BDZ11" s="46"/>
      <c r="BEA11" s="46"/>
      <c r="BEB11" s="46"/>
      <c r="BEC11" s="46"/>
      <c r="BED11" s="46"/>
      <c r="BEE11" s="46"/>
      <c r="BEF11" s="46"/>
      <c r="BEG11" s="46"/>
      <c r="BEH11" s="46"/>
      <c r="BEI11" s="46"/>
      <c r="BEJ11" s="46"/>
      <c r="BEK11" s="46"/>
      <c r="BEL11" s="46"/>
      <c r="BEM11" s="46"/>
      <c r="BEN11" s="46"/>
      <c r="BEO11" s="46"/>
      <c r="BEP11" s="46"/>
      <c r="BEQ11" s="46"/>
      <c r="BER11" s="46"/>
      <c r="BES11" s="46"/>
      <c r="BET11" s="46"/>
      <c r="BEU11" s="46"/>
      <c r="BEV11" s="46"/>
      <c r="BEW11" s="46"/>
      <c r="BEX11" s="46"/>
      <c r="BEY11" s="46"/>
      <c r="BEZ11" s="46"/>
      <c r="BFA11" s="46"/>
      <c r="BFB11" s="46"/>
      <c r="BFC11" s="46"/>
      <c r="BFD11" s="46"/>
      <c r="BFE11" s="46"/>
      <c r="BFF11" s="46"/>
      <c r="BFG11" s="46"/>
      <c r="BFH11" s="46"/>
      <c r="BFI11" s="46"/>
      <c r="BFJ11" s="46"/>
      <c r="BFK11" s="46"/>
      <c r="BFL11" s="46"/>
      <c r="BFM11" s="46"/>
      <c r="BFN11" s="46"/>
      <c r="BFO11" s="46"/>
      <c r="BFP11" s="46"/>
      <c r="BFQ11" s="46"/>
      <c r="BFR11" s="46"/>
      <c r="BFS11" s="46"/>
      <c r="BFT11" s="46"/>
      <c r="BFU11" s="46"/>
      <c r="BFV11" s="46"/>
      <c r="BFW11" s="46"/>
      <c r="BFX11" s="46"/>
      <c r="BFY11" s="46"/>
      <c r="BFZ11" s="46"/>
      <c r="BGA11" s="46"/>
      <c r="BGB11" s="46"/>
      <c r="BGC11" s="46"/>
      <c r="BGD11" s="46"/>
      <c r="BGE11" s="46"/>
      <c r="BGF11" s="46"/>
      <c r="BGG11" s="46"/>
      <c r="BGH11" s="46"/>
      <c r="BGI11" s="46"/>
      <c r="BGJ11" s="46"/>
      <c r="BGK11" s="46"/>
      <c r="BGL11" s="46"/>
      <c r="BGM11" s="46"/>
      <c r="BGN11" s="46"/>
      <c r="BGO11" s="46"/>
      <c r="BGP11" s="46"/>
      <c r="BGQ11" s="46"/>
      <c r="BGR11" s="46"/>
      <c r="BGS11" s="46"/>
      <c r="BGT11" s="46"/>
      <c r="BGU11" s="46"/>
      <c r="BGV11" s="46"/>
      <c r="BGW11" s="46"/>
      <c r="BGX11" s="46"/>
      <c r="BGY11" s="46"/>
      <c r="BGZ11" s="46"/>
      <c r="BHA11" s="46"/>
      <c r="BHB11" s="46"/>
      <c r="BHC11" s="46"/>
      <c r="BHD11" s="46"/>
      <c r="BHE11" s="46"/>
      <c r="BHF11" s="46"/>
      <c r="BHG11" s="46"/>
      <c r="BHH11" s="46"/>
      <c r="BHI11" s="46"/>
      <c r="BHJ11" s="46"/>
      <c r="BHK11" s="46"/>
      <c r="BHL11" s="46"/>
      <c r="BHM11" s="46"/>
      <c r="BHN11" s="46"/>
      <c r="BHO11" s="46"/>
      <c r="BHP11" s="46"/>
      <c r="BHQ11" s="46"/>
      <c r="BHR11" s="46"/>
      <c r="BHS11" s="46"/>
      <c r="BHT11" s="46"/>
      <c r="BHU11" s="46"/>
      <c r="BHV11" s="46"/>
      <c r="BHW11" s="46"/>
      <c r="BHX11" s="46"/>
      <c r="BHY11" s="46"/>
      <c r="BHZ11" s="46"/>
      <c r="BIA11" s="46"/>
      <c r="BIB11" s="46"/>
      <c r="BIC11" s="46"/>
      <c r="BID11" s="46"/>
      <c r="BIE11" s="46"/>
      <c r="BIF11" s="46"/>
      <c r="BIG11" s="46"/>
      <c r="BIH11" s="46"/>
      <c r="BII11" s="46"/>
      <c r="BIJ11" s="46"/>
      <c r="BIK11" s="46"/>
      <c r="BIL11" s="46"/>
      <c r="BIM11" s="46"/>
      <c r="BIN11" s="46"/>
      <c r="BIO11" s="46"/>
      <c r="BIP11" s="46"/>
      <c r="BIQ11" s="46"/>
      <c r="BIR11" s="46"/>
      <c r="BIS11" s="46"/>
      <c r="BIT11" s="46"/>
      <c r="BIU11" s="46"/>
      <c r="BIV11" s="46"/>
      <c r="BIW11" s="46"/>
      <c r="BIX11" s="46"/>
      <c r="BIY11" s="46"/>
      <c r="BIZ11" s="46"/>
      <c r="BJA11" s="46"/>
      <c r="BJB11" s="46"/>
      <c r="BJC11" s="46"/>
      <c r="BJD11" s="46"/>
      <c r="BJE11" s="46"/>
      <c r="BJF11" s="46"/>
      <c r="BJG11" s="46"/>
      <c r="BJH11" s="46"/>
      <c r="BJI11" s="46"/>
      <c r="BJJ11" s="46"/>
      <c r="BJK11" s="46"/>
      <c r="BJL11" s="46"/>
      <c r="BJM11" s="46"/>
      <c r="BJN11" s="46"/>
      <c r="BJO11" s="46"/>
      <c r="BJP11" s="46"/>
      <c r="BJQ11" s="46"/>
      <c r="BJR11" s="46"/>
      <c r="BJS11" s="46"/>
      <c r="BJT11" s="46"/>
      <c r="BJU11" s="46"/>
      <c r="BJV11" s="46"/>
      <c r="BJW11" s="46"/>
      <c r="BJX11" s="46"/>
      <c r="BJY11" s="46"/>
      <c r="BJZ11" s="46"/>
      <c r="BKA11" s="46"/>
      <c r="BKB11" s="46"/>
      <c r="BKC11" s="46"/>
      <c r="BKD11" s="46"/>
      <c r="BKE11" s="46"/>
      <c r="BKF11" s="46"/>
      <c r="BKG11" s="46"/>
      <c r="BKH11" s="46"/>
      <c r="BKI11" s="46"/>
      <c r="BKJ11" s="46"/>
      <c r="BKK11" s="46"/>
      <c r="BKL11" s="46"/>
      <c r="BKM11" s="46"/>
      <c r="BKN11" s="46"/>
      <c r="BKO11" s="46"/>
      <c r="BKP11" s="46"/>
      <c r="BKQ11" s="46"/>
      <c r="BKR11" s="46"/>
      <c r="BKS11" s="46"/>
      <c r="BKT11" s="46"/>
      <c r="BKU11" s="46"/>
      <c r="BKV11" s="46"/>
      <c r="BKW11" s="46"/>
      <c r="BKX11" s="46"/>
      <c r="BKY11" s="46"/>
      <c r="BKZ11" s="46"/>
      <c r="BLA11" s="46"/>
      <c r="BLB11" s="46"/>
      <c r="BLC11" s="46"/>
      <c r="BLD11" s="46"/>
      <c r="BLE11" s="46"/>
      <c r="BLF11" s="46"/>
      <c r="BLG11" s="46"/>
      <c r="BLH11" s="46"/>
      <c r="BLI11" s="46"/>
      <c r="BLJ11" s="46"/>
      <c r="BLK11" s="46"/>
      <c r="BLL11" s="46"/>
      <c r="BLM11" s="46"/>
      <c r="BLN11" s="46"/>
      <c r="BLO11" s="46"/>
      <c r="BLP11" s="46"/>
      <c r="BLQ11" s="46"/>
      <c r="BLR11" s="46"/>
      <c r="BLS11" s="46"/>
      <c r="BLT11" s="46"/>
      <c r="BLU11" s="46"/>
      <c r="BLV11" s="46"/>
      <c r="BLW11" s="46"/>
      <c r="BLX11" s="46"/>
      <c r="BLY11" s="46"/>
      <c r="BLZ11" s="46"/>
      <c r="BMA11" s="46"/>
      <c r="BMB11" s="46"/>
      <c r="BMC11" s="46"/>
      <c r="BMD11" s="46"/>
      <c r="BME11" s="46"/>
      <c r="BMF11" s="46"/>
      <c r="BMG11" s="46"/>
      <c r="BMH11" s="46"/>
      <c r="BMI11" s="46"/>
      <c r="BMJ11" s="46"/>
      <c r="BMK11" s="46"/>
      <c r="BML11" s="46"/>
      <c r="BMM11" s="46"/>
      <c r="BMN11" s="46"/>
      <c r="BMO11" s="46"/>
      <c r="BMP11" s="46"/>
      <c r="BMQ11" s="46"/>
      <c r="BMR11" s="46"/>
      <c r="BMS11" s="46"/>
      <c r="BMT11" s="46"/>
      <c r="BMU11" s="46"/>
      <c r="BMV11" s="46"/>
      <c r="BMW11" s="46"/>
      <c r="BMX11" s="46"/>
      <c r="BMY11" s="46"/>
      <c r="BMZ11" s="46"/>
      <c r="BNA11" s="46"/>
      <c r="BNB11" s="46"/>
      <c r="BNC11" s="46"/>
      <c r="BND11" s="46"/>
      <c r="BNE11" s="46"/>
      <c r="BNF11" s="46"/>
      <c r="BNG11" s="46"/>
      <c r="BNH11" s="46"/>
      <c r="BNI11" s="46"/>
      <c r="BNJ11" s="46"/>
      <c r="BNK11" s="46"/>
      <c r="BNL11" s="46"/>
      <c r="BNM11" s="46"/>
      <c r="BNN11" s="46"/>
      <c r="BNO11" s="46"/>
      <c r="BNP11" s="46"/>
      <c r="BNQ11" s="46"/>
      <c r="BNR11" s="46"/>
      <c r="BNS11" s="46"/>
      <c r="BNT11" s="46"/>
      <c r="BNU11" s="46"/>
      <c r="BNV11" s="46"/>
      <c r="BNW11" s="46"/>
      <c r="BNX11" s="46"/>
      <c r="BNY11" s="46"/>
      <c r="BNZ11" s="46"/>
      <c r="BOA11" s="46"/>
      <c r="BOB11" s="46"/>
      <c r="BOC11" s="46"/>
      <c r="BOD11" s="46"/>
      <c r="BOE11" s="46"/>
      <c r="BOF11" s="46"/>
      <c r="BOG11" s="46"/>
      <c r="BOH11" s="46"/>
      <c r="BOI11" s="46"/>
      <c r="BOJ11" s="46"/>
      <c r="BOK11" s="46"/>
      <c r="BOL11" s="46"/>
      <c r="BOM11" s="46"/>
      <c r="BON11" s="46"/>
      <c r="BOO11" s="46"/>
      <c r="BOP11" s="46"/>
      <c r="BOQ11" s="46"/>
      <c r="BOR11" s="46"/>
      <c r="BOS11" s="46"/>
      <c r="BOT11" s="46"/>
      <c r="BOU11" s="46"/>
      <c r="BOV11" s="46"/>
      <c r="BOW11" s="46"/>
      <c r="BOX11" s="46"/>
      <c r="BOY11" s="46"/>
      <c r="BOZ11" s="46"/>
      <c r="BPA11" s="46"/>
      <c r="BPB11" s="46"/>
      <c r="BPC11" s="46"/>
      <c r="BPD11" s="46"/>
      <c r="BPE11" s="46"/>
      <c r="BPF11" s="46"/>
      <c r="BPG11" s="46"/>
      <c r="BPH11" s="46"/>
      <c r="BPI11" s="46"/>
      <c r="BPJ11" s="46"/>
      <c r="BPK11" s="46"/>
      <c r="BPL11" s="46"/>
      <c r="BPM11" s="46"/>
      <c r="BPN11" s="46"/>
      <c r="BPO11" s="46"/>
      <c r="BPP11" s="46"/>
      <c r="BPQ11" s="46"/>
      <c r="BPR11" s="46"/>
      <c r="BPS11" s="46"/>
      <c r="BPT11" s="46"/>
      <c r="BPU11" s="46"/>
      <c r="BPV11" s="46"/>
      <c r="BPW11" s="46"/>
      <c r="BPX11" s="46"/>
      <c r="BPY11" s="46"/>
      <c r="BPZ11" s="46"/>
      <c r="BQA11" s="46"/>
      <c r="BQB11" s="46"/>
      <c r="BQC11" s="46"/>
      <c r="BQD11" s="46"/>
      <c r="BQE11" s="46"/>
      <c r="BQF11" s="46"/>
      <c r="BQG11" s="46"/>
      <c r="BQH11" s="46"/>
      <c r="BQI11" s="46"/>
      <c r="BQJ11" s="46"/>
      <c r="BQK11" s="46"/>
      <c r="BQL11" s="46"/>
      <c r="BQM11" s="46"/>
      <c r="BQN11" s="46"/>
      <c r="BQO11" s="46"/>
      <c r="BQP11" s="46"/>
      <c r="BQQ11" s="46"/>
      <c r="BQR11" s="46"/>
      <c r="BQS11" s="46"/>
      <c r="BQT11" s="46"/>
      <c r="BQU11" s="46"/>
      <c r="BQV11" s="46"/>
      <c r="BQW11" s="46"/>
      <c r="BQX11" s="46"/>
      <c r="BQY11" s="46"/>
      <c r="BQZ11" s="46"/>
    </row>
    <row r="12" spans="1:1820" s="12" customFormat="1" ht="44.1" hidden="1" customHeight="1" outlineLevel="3" x14ac:dyDescent="0.2">
      <c r="A12" s="282"/>
      <c r="B12" s="297"/>
      <c r="C12" s="250" t="s">
        <v>1294</v>
      </c>
      <c r="D12" s="269"/>
      <c r="E12" s="269"/>
      <c r="F12" s="82"/>
      <c r="G12" s="82"/>
      <c r="H12" s="1"/>
      <c r="I12" s="1"/>
      <c r="J12" s="82"/>
      <c r="K12" s="82"/>
      <c r="L12" s="82"/>
      <c r="M12" s="82"/>
      <c r="N12" s="68"/>
      <c r="O12" s="68"/>
      <c r="P12" s="69"/>
      <c r="Q12" s="69"/>
      <c r="R12" s="69"/>
      <c r="S12" s="69"/>
      <c r="T12" s="69"/>
      <c r="U12" s="144"/>
      <c r="V12" s="69"/>
      <c r="W12" s="69"/>
      <c r="X12" s="69"/>
      <c r="Y12" s="69"/>
      <c r="Z12" s="69"/>
      <c r="AA12" s="69"/>
      <c r="AB12" s="200"/>
      <c r="AC12" s="69"/>
      <c r="AD12" s="69"/>
      <c r="AE12" s="69"/>
      <c r="AF12" s="69"/>
      <c r="AG12" s="69"/>
      <c r="AH12" s="144"/>
      <c r="AI12" s="69"/>
      <c r="AJ12" s="69"/>
      <c r="AK12" s="69"/>
      <c r="AL12" s="69"/>
      <c r="AM12" s="69"/>
      <c r="AN12" s="182"/>
      <c r="AO12" s="190">
        <f>SUBTOTAL(1,AO2:AO11)</f>
        <v>0.36699999999999999</v>
      </c>
      <c r="AP12" s="190">
        <f>SUBTOTAL(1,AP2:AP11)</f>
        <v>1</v>
      </c>
      <c r="AQ12" s="91" t="str">
        <f>+IF(AP12="","",IF(AP12&gt;1,"ADELANTADA",IF(AP12&lt;0.6,"CRÍTICA",IF(AP12&lt;0.95,"EN PROCESO","GESTIÓN NORMAL"))))</f>
        <v>GESTIÓN NORMAL</v>
      </c>
      <c r="AR12" s="38" t="str">
        <f t="shared" si="1"/>
        <v>J</v>
      </c>
      <c r="AS12" s="44"/>
      <c r="AT12" s="44"/>
      <c r="AU12" s="44"/>
      <c r="AV12" s="79"/>
      <c r="AW12" s="79"/>
      <c r="AX12" s="162"/>
      <c r="AY12" s="79"/>
      <c r="AZ12" s="79"/>
      <c r="BA12" s="233">
        <f t="shared" si="2"/>
        <v>0.63300000000000001</v>
      </c>
      <c r="BB12" s="79"/>
      <c r="BC12" s="79"/>
      <c r="BD12" s="79"/>
      <c r="BE12" s="79"/>
      <c r="BF12" s="79"/>
      <c r="BG12" s="79"/>
      <c r="BH12" s="79"/>
      <c r="BI12" s="79"/>
      <c r="BJ12" s="79"/>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c r="IW12" s="46"/>
      <c r="IX12" s="46"/>
      <c r="IY12" s="46"/>
      <c r="IZ12" s="46"/>
      <c r="JA12" s="46"/>
      <c r="JB12" s="46"/>
      <c r="JC12" s="46"/>
      <c r="JD12" s="46"/>
      <c r="JE12" s="46"/>
      <c r="JF12" s="46"/>
      <c r="JG12" s="46"/>
      <c r="JH12" s="46"/>
      <c r="JI12" s="46"/>
      <c r="JJ12" s="46"/>
      <c r="JK12" s="46"/>
      <c r="JL12" s="46"/>
      <c r="JM12" s="46"/>
      <c r="JN12" s="46"/>
      <c r="JO12" s="46"/>
      <c r="JP12" s="46"/>
      <c r="JQ12" s="46"/>
      <c r="JR12" s="46"/>
      <c r="JS12" s="46"/>
      <c r="JT12" s="46"/>
      <c r="JU12" s="46"/>
      <c r="JV12" s="46"/>
      <c r="JW12" s="46"/>
      <c r="JX12" s="46"/>
      <c r="JY12" s="46"/>
      <c r="JZ12" s="46"/>
      <c r="KA12" s="46"/>
      <c r="KB12" s="46"/>
      <c r="KC12" s="46"/>
      <c r="KD12" s="46"/>
      <c r="KE12" s="46"/>
      <c r="KF12" s="46"/>
      <c r="KG12" s="46"/>
      <c r="KH12" s="46"/>
      <c r="KI12" s="46"/>
      <c r="KJ12" s="46"/>
      <c r="KK12" s="46"/>
      <c r="KL12" s="46"/>
      <c r="KM12" s="46"/>
      <c r="KN12" s="46"/>
      <c r="KO12" s="46"/>
      <c r="KP12" s="46"/>
      <c r="KQ12" s="46"/>
      <c r="KR12" s="46"/>
      <c r="KS12" s="46"/>
      <c r="KT12" s="46"/>
      <c r="KU12" s="46"/>
      <c r="KV12" s="46"/>
      <c r="KW12" s="46"/>
      <c r="KX12" s="46"/>
      <c r="KY12" s="46"/>
      <c r="KZ12" s="46"/>
      <c r="LA12" s="46"/>
      <c r="LB12" s="46"/>
      <c r="LC12" s="46"/>
      <c r="LD12" s="46"/>
      <c r="LE12" s="46"/>
      <c r="LF12" s="46"/>
      <c r="LG12" s="46"/>
      <c r="LH12" s="46"/>
      <c r="LI12" s="46"/>
      <c r="LJ12" s="46"/>
      <c r="LK12" s="46"/>
      <c r="LL12" s="46"/>
      <c r="LM12" s="46"/>
      <c r="LN12" s="46"/>
      <c r="LO12" s="46"/>
      <c r="LP12" s="46"/>
      <c r="LQ12" s="46"/>
      <c r="LR12" s="46"/>
      <c r="LS12" s="46"/>
      <c r="LT12" s="46"/>
      <c r="LU12" s="46"/>
      <c r="LV12" s="46"/>
      <c r="LW12" s="46"/>
      <c r="LX12" s="46"/>
      <c r="LY12" s="46"/>
      <c r="LZ12" s="46"/>
      <c r="MA12" s="46"/>
      <c r="MB12" s="46"/>
      <c r="MC12" s="46"/>
      <c r="MD12" s="46"/>
      <c r="ME12" s="46"/>
      <c r="MF12" s="46"/>
      <c r="MG12" s="46"/>
      <c r="MH12" s="46"/>
      <c r="MI12" s="46"/>
      <c r="MJ12" s="46"/>
      <c r="MK12" s="46"/>
      <c r="ML12" s="46"/>
      <c r="MM12" s="46"/>
      <c r="MN12" s="46"/>
      <c r="MO12" s="46"/>
      <c r="MP12" s="46"/>
      <c r="MQ12" s="46"/>
      <c r="MR12" s="46"/>
      <c r="MS12" s="46"/>
      <c r="MT12" s="46"/>
      <c r="MU12" s="46"/>
      <c r="MV12" s="46"/>
      <c r="MW12" s="46"/>
      <c r="MX12" s="46"/>
      <c r="MY12" s="46"/>
      <c r="MZ12" s="46"/>
      <c r="NA12" s="46"/>
      <c r="NB12" s="46"/>
      <c r="NC12" s="46"/>
      <c r="ND12" s="46"/>
      <c r="NE12" s="46"/>
      <c r="NF12" s="46"/>
      <c r="NG12" s="46"/>
      <c r="NH12" s="46"/>
      <c r="NI12" s="46"/>
      <c r="NJ12" s="46"/>
      <c r="NK12" s="46"/>
      <c r="NL12" s="46"/>
      <c r="NM12" s="46"/>
      <c r="NN12" s="46"/>
      <c r="NO12" s="46"/>
      <c r="NP12" s="46"/>
      <c r="NQ12" s="46"/>
      <c r="NR12" s="46"/>
      <c r="NS12" s="46"/>
      <c r="NT12" s="46"/>
      <c r="NU12" s="46"/>
      <c r="NV12" s="46"/>
      <c r="NW12" s="46"/>
      <c r="NX12" s="46"/>
      <c r="NY12" s="46"/>
      <c r="NZ12" s="46"/>
      <c r="OA12" s="46"/>
      <c r="OB12" s="46"/>
      <c r="OC12" s="46"/>
      <c r="OD12" s="46"/>
      <c r="OE12" s="46"/>
      <c r="OF12" s="46"/>
      <c r="OG12" s="46"/>
      <c r="OH12" s="46"/>
      <c r="OI12" s="46"/>
      <c r="OJ12" s="46"/>
      <c r="OK12" s="46"/>
      <c r="OL12" s="46"/>
      <c r="OM12" s="46"/>
      <c r="ON12" s="46"/>
      <c r="OO12" s="46"/>
      <c r="OP12" s="46"/>
      <c r="OQ12" s="46"/>
      <c r="OR12" s="46"/>
      <c r="OS12" s="46"/>
      <c r="OT12" s="46"/>
      <c r="OU12" s="46"/>
      <c r="OV12" s="46"/>
      <c r="OW12" s="46"/>
      <c r="OX12" s="46"/>
      <c r="OY12" s="46"/>
      <c r="OZ12" s="46"/>
      <c r="PA12" s="46"/>
      <c r="PB12" s="46"/>
      <c r="PC12" s="46"/>
      <c r="PD12" s="46"/>
      <c r="PE12" s="46"/>
      <c r="PF12" s="46"/>
      <c r="PG12" s="46"/>
      <c r="PH12" s="46"/>
      <c r="PI12" s="46"/>
      <c r="PJ12" s="46"/>
      <c r="PK12" s="46"/>
      <c r="PL12" s="46"/>
      <c r="PM12" s="46"/>
      <c r="PN12" s="46"/>
      <c r="PO12" s="46"/>
      <c r="PP12" s="46"/>
      <c r="PQ12" s="46"/>
      <c r="PR12" s="46"/>
      <c r="PS12" s="46"/>
      <c r="PT12" s="46"/>
      <c r="PU12" s="46"/>
      <c r="PV12" s="46"/>
      <c r="PW12" s="46"/>
      <c r="PX12" s="46"/>
      <c r="PY12" s="46"/>
      <c r="PZ12" s="46"/>
      <c r="QA12" s="46"/>
      <c r="QB12" s="46"/>
      <c r="QC12" s="46"/>
      <c r="QD12" s="46"/>
      <c r="QE12" s="46"/>
      <c r="QF12" s="46"/>
      <c r="QG12" s="46"/>
      <c r="QH12" s="46"/>
      <c r="QI12" s="46"/>
      <c r="QJ12" s="46"/>
      <c r="QK12" s="46"/>
      <c r="QL12" s="46"/>
      <c r="QM12" s="46"/>
      <c r="QN12" s="46"/>
      <c r="QO12" s="46"/>
      <c r="QP12" s="46"/>
      <c r="QQ12" s="46"/>
      <c r="QR12" s="46"/>
      <c r="QS12" s="46"/>
      <c r="QT12" s="46"/>
      <c r="QU12" s="46"/>
      <c r="QV12" s="46"/>
      <c r="QW12" s="46"/>
      <c r="QX12" s="46"/>
      <c r="QY12" s="46"/>
      <c r="QZ12" s="46"/>
      <c r="RA12" s="46"/>
      <c r="RB12" s="46"/>
      <c r="RC12" s="46"/>
      <c r="RD12" s="46"/>
      <c r="RE12" s="46"/>
      <c r="RF12" s="46"/>
      <c r="RG12" s="46"/>
      <c r="RH12" s="46"/>
      <c r="RI12" s="46"/>
      <c r="RJ12" s="46"/>
      <c r="RK12" s="46"/>
      <c r="RL12" s="46"/>
      <c r="RM12" s="46"/>
      <c r="RN12" s="46"/>
      <c r="RO12" s="46"/>
      <c r="RP12" s="46"/>
      <c r="RQ12" s="46"/>
      <c r="RR12" s="46"/>
      <c r="RS12" s="46"/>
      <c r="RT12" s="46"/>
      <c r="RU12" s="46"/>
      <c r="RV12" s="46"/>
      <c r="RW12" s="46"/>
      <c r="RX12" s="46"/>
      <c r="RY12" s="46"/>
      <c r="RZ12" s="46"/>
      <c r="SA12" s="46"/>
      <c r="SB12" s="46"/>
      <c r="SC12" s="46"/>
      <c r="SD12" s="46"/>
      <c r="SE12" s="46"/>
      <c r="SF12" s="46"/>
      <c r="SG12" s="46"/>
      <c r="SH12" s="46"/>
      <c r="SI12" s="46"/>
      <c r="SJ12" s="46"/>
      <c r="SK12" s="46"/>
      <c r="SL12" s="46"/>
      <c r="SM12" s="46"/>
      <c r="SN12" s="46"/>
      <c r="SO12" s="46"/>
      <c r="SP12" s="46"/>
      <c r="SQ12" s="46"/>
      <c r="SR12" s="46"/>
      <c r="SS12" s="46"/>
      <c r="ST12" s="46"/>
      <c r="SU12" s="46"/>
      <c r="SV12" s="46"/>
      <c r="SW12" s="46"/>
      <c r="SX12" s="46"/>
      <c r="SY12" s="46"/>
      <c r="SZ12" s="46"/>
      <c r="TA12" s="46"/>
      <c r="TB12" s="46"/>
      <c r="TC12" s="46"/>
      <c r="TD12" s="46"/>
      <c r="TE12" s="46"/>
      <c r="TF12" s="46"/>
      <c r="TG12" s="46"/>
      <c r="TH12" s="46"/>
      <c r="TI12" s="46"/>
      <c r="TJ12" s="46"/>
      <c r="TK12" s="46"/>
      <c r="TL12" s="46"/>
      <c r="TM12" s="46"/>
      <c r="TN12" s="46"/>
      <c r="TO12" s="46"/>
      <c r="TP12" s="46"/>
      <c r="TQ12" s="46"/>
      <c r="TR12" s="46"/>
      <c r="TS12" s="46"/>
      <c r="TT12" s="46"/>
      <c r="TU12" s="46"/>
      <c r="TV12" s="46"/>
      <c r="TW12" s="46"/>
      <c r="TX12" s="46"/>
      <c r="TY12" s="46"/>
      <c r="TZ12" s="46"/>
      <c r="UA12" s="46"/>
      <c r="UB12" s="46"/>
      <c r="UC12" s="46"/>
      <c r="UD12" s="46"/>
      <c r="UE12" s="46"/>
      <c r="UF12" s="46"/>
      <c r="UG12" s="46"/>
      <c r="UH12" s="46"/>
      <c r="UI12" s="46"/>
      <c r="UJ12" s="46"/>
      <c r="UK12" s="46"/>
      <c r="UL12" s="46"/>
      <c r="UM12" s="46"/>
      <c r="UN12" s="46"/>
      <c r="UO12" s="46"/>
      <c r="UP12" s="46"/>
      <c r="UQ12" s="46"/>
      <c r="UR12" s="46"/>
      <c r="US12" s="46"/>
      <c r="UT12" s="46"/>
      <c r="UU12" s="46"/>
      <c r="UV12" s="46"/>
      <c r="UW12" s="46"/>
      <c r="UX12" s="46"/>
      <c r="UY12" s="46"/>
      <c r="UZ12" s="46"/>
      <c r="VA12" s="46"/>
      <c r="VB12" s="46"/>
      <c r="VC12" s="46"/>
      <c r="VD12" s="46"/>
      <c r="VE12" s="46"/>
      <c r="VF12" s="46"/>
      <c r="VG12" s="46"/>
      <c r="VH12" s="46"/>
      <c r="VI12" s="46"/>
      <c r="VJ12" s="46"/>
      <c r="VK12" s="46"/>
      <c r="VL12" s="46"/>
      <c r="VM12" s="46"/>
      <c r="VN12" s="46"/>
      <c r="VO12" s="46"/>
      <c r="VP12" s="46"/>
      <c r="VQ12" s="46"/>
      <c r="VR12" s="46"/>
      <c r="VS12" s="46"/>
      <c r="VT12" s="46"/>
      <c r="VU12" s="46"/>
      <c r="VV12" s="46"/>
      <c r="VW12" s="46"/>
      <c r="VX12" s="46"/>
      <c r="VY12" s="46"/>
      <c r="VZ12" s="46"/>
      <c r="WA12" s="46"/>
      <c r="WB12" s="46"/>
      <c r="WC12" s="46"/>
      <c r="WD12" s="46"/>
      <c r="WE12" s="46"/>
      <c r="WF12" s="46"/>
      <c r="WG12" s="46"/>
      <c r="WH12" s="46"/>
      <c r="WI12" s="46"/>
      <c r="WJ12" s="46"/>
      <c r="WK12" s="46"/>
      <c r="WL12" s="46"/>
      <c r="WM12" s="46"/>
      <c r="WN12" s="46"/>
      <c r="WO12" s="46"/>
      <c r="WP12" s="46"/>
      <c r="WQ12" s="46"/>
      <c r="WR12" s="46"/>
      <c r="WS12" s="46"/>
      <c r="WT12" s="46"/>
      <c r="WU12" s="46"/>
      <c r="WV12" s="46"/>
      <c r="WW12" s="46"/>
      <c r="WX12" s="46"/>
      <c r="WY12" s="46"/>
      <c r="WZ12" s="46"/>
      <c r="XA12" s="46"/>
      <c r="XB12" s="46"/>
      <c r="XC12" s="46"/>
      <c r="XD12" s="46"/>
      <c r="XE12" s="46"/>
      <c r="XF12" s="46"/>
      <c r="XG12" s="46"/>
      <c r="XH12" s="46"/>
      <c r="XI12" s="46"/>
      <c r="XJ12" s="46"/>
      <c r="XK12" s="46"/>
      <c r="XL12" s="46"/>
      <c r="XM12" s="46"/>
      <c r="XN12" s="46"/>
      <c r="XO12" s="46"/>
      <c r="XP12" s="46"/>
      <c r="XQ12" s="46"/>
      <c r="XR12" s="46"/>
      <c r="XS12" s="46"/>
      <c r="XT12" s="46"/>
      <c r="XU12" s="46"/>
      <c r="XV12" s="46"/>
      <c r="XW12" s="46"/>
      <c r="XX12" s="46"/>
      <c r="XY12" s="46"/>
      <c r="XZ12" s="46"/>
      <c r="YA12" s="46"/>
      <c r="YB12" s="46"/>
      <c r="YC12" s="46"/>
      <c r="YD12" s="46"/>
      <c r="YE12" s="46"/>
      <c r="YF12" s="46"/>
      <c r="YG12" s="46"/>
      <c r="YH12" s="46"/>
      <c r="YI12" s="46"/>
      <c r="YJ12" s="46"/>
      <c r="YK12" s="46"/>
      <c r="YL12" s="46"/>
      <c r="YM12" s="46"/>
      <c r="YN12" s="46"/>
      <c r="YO12" s="46"/>
      <c r="YP12" s="46"/>
      <c r="YQ12" s="46"/>
      <c r="YR12" s="46"/>
      <c r="YS12" s="46"/>
      <c r="YT12" s="46"/>
      <c r="YU12" s="46"/>
      <c r="YV12" s="46"/>
      <c r="YW12" s="46"/>
      <c r="YX12" s="46"/>
      <c r="YY12" s="46"/>
      <c r="YZ12" s="46"/>
      <c r="ZA12" s="46"/>
      <c r="ZB12" s="46"/>
      <c r="ZC12" s="46"/>
      <c r="ZD12" s="46"/>
      <c r="ZE12" s="46"/>
      <c r="ZF12" s="46"/>
      <c r="ZG12" s="46"/>
      <c r="ZH12" s="46"/>
      <c r="ZI12" s="46"/>
      <c r="ZJ12" s="46"/>
      <c r="ZK12" s="46"/>
      <c r="ZL12" s="46"/>
      <c r="ZM12" s="46"/>
      <c r="ZN12" s="46"/>
      <c r="ZO12" s="46"/>
      <c r="ZP12" s="46"/>
      <c r="ZQ12" s="46"/>
      <c r="ZR12" s="46"/>
      <c r="ZS12" s="46"/>
      <c r="ZT12" s="46"/>
      <c r="ZU12" s="46"/>
      <c r="ZV12" s="46"/>
      <c r="ZW12" s="46"/>
      <c r="ZX12" s="46"/>
      <c r="ZY12" s="46"/>
      <c r="ZZ12" s="46"/>
      <c r="AAA12" s="46"/>
      <c r="AAB12" s="46"/>
      <c r="AAC12" s="46"/>
      <c r="AAD12" s="46"/>
      <c r="AAE12" s="46"/>
      <c r="AAF12" s="46"/>
      <c r="AAG12" s="46"/>
      <c r="AAH12" s="46"/>
      <c r="AAI12" s="46"/>
      <c r="AAJ12" s="46"/>
      <c r="AAK12" s="46"/>
      <c r="AAL12" s="46"/>
      <c r="AAM12" s="46"/>
      <c r="AAN12" s="46"/>
      <c r="AAO12" s="46"/>
      <c r="AAP12" s="46"/>
      <c r="AAQ12" s="46"/>
      <c r="AAR12" s="46"/>
      <c r="AAS12" s="46"/>
      <c r="AAT12" s="46"/>
      <c r="AAU12" s="46"/>
      <c r="AAV12" s="46"/>
      <c r="AAW12" s="46"/>
      <c r="AAX12" s="46"/>
      <c r="AAY12" s="46"/>
      <c r="AAZ12" s="46"/>
      <c r="ABA12" s="46"/>
      <c r="ABB12" s="46"/>
      <c r="ABC12" s="46"/>
      <c r="ABD12" s="46"/>
      <c r="ABE12" s="46"/>
      <c r="ABF12" s="46"/>
      <c r="ABG12" s="46"/>
      <c r="ABH12" s="46"/>
      <c r="ABI12" s="46"/>
      <c r="ABJ12" s="46"/>
      <c r="ABK12" s="46"/>
      <c r="ABL12" s="46"/>
      <c r="ABM12" s="46"/>
      <c r="ABN12" s="46"/>
      <c r="ABO12" s="46"/>
      <c r="ABP12" s="46"/>
      <c r="ABQ12" s="46"/>
      <c r="ABR12" s="46"/>
      <c r="ABS12" s="46"/>
      <c r="ABT12" s="46"/>
      <c r="ABU12" s="46"/>
      <c r="ABV12" s="46"/>
      <c r="ABW12" s="46"/>
      <c r="ABX12" s="46"/>
      <c r="ABY12" s="46"/>
      <c r="ABZ12" s="46"/>
      <c r="ACA12" s="46"/>
      <c r="ACB12" s="46"/>
      <c r="ACC12" s="46"/>
      <c r="ACD12" s="46"/>
      <c r="ACE12" s="46"/>
      <c r="ACF12" s="46"/>
      <c r="ACG12" s="46"/>
      <c r="ACH12" s="46"/>
      <c r="ACI12" s="46"/>
      <c r="ACJ12" s="46"/>
      <c r="ACK12" s="46"/>
      <c r="ACL12" s="46"/>
      <c r="ACM12" s="46"/>
      <c r="ACN12" s="46"/>
      <c r="ACO12" s="46"/>
      <c r="ACP12" s="46"/>
      <c r="ACQ12" s="46"/>
      <c r="ACR12" s="46"/>
      <c r="ACS12" s="46"/>
      <c r="ACT12" s="46"/>
      <c r="ACU12" s="46"/>
      <c r="ACV12" s="46"/>
      <c r="ACW12" s="46"/>
      <c r="ACX12" s="46"/>
      <c r="ACY12" s="46"/>
      <c r="ACZ12" s="46"/>
      <c r="ADA12" s="46"/>
      <c r="ADB12" s="46"/>
      <c r="ADC12" s="46"/>
      <c r="ADD12" s="46"/>
      <c r="ADE12" s="46"/>
      <c r="ADF12" s="46"/>
      <c r="ADG12" s="46"/>
      <c r="ADH12" s="46"/>
      <c r="ADI12" s="46"/>
      <c r="ADJ12" s="46"/>
      <c r="ADK12" s="46"/>
      <c r="ADL12" s="46"/>
      <c r="ADM12" s="46"/>
      <c r="ADN12" s="46"/>
      <c r="ADO12" s="46"/>
      <c r="ADP12" s="46"/>
      <c r="ADQ12" s="46"/>
      <c r="ADR12" s="46"/>
      <c r="ADS12" s="46"/>
      <c r="ADT12" s="46"/>
      <c r="ADU12" s="46"/>
      <c r="ADV12" s="46"/>
      <c r="ADW12" s="46"/>
      <c r="ADX12" s="46"/>
      <c r="ADY12" s="46"/>
      <c r="ADZ12" s="46"/>
      <c r="AEA12" s="46"/>
      <c r="AEB12" s="46"/>
      <c r="AEC12" s="46"/>
      <c r="AED12" s="46"/>
      <c r="AEE12" s="46"/>
      <c r="AEF12" s="46"/>
      <c r="AEG12" s="46"/>
      <c r="AEH12" s="46"/>
      <c r="AEI12" s="46"/>
      <c r="AEJ12" s="46"/>
      <c r="AEK12" s="46"/>
      <c r="AEL12" s="46"/>
      <c r="AEM12" s="46"/>
      <c r="AEN12" s="46"/>
      <c r="AEO12" s="46"/>
      <c r="AEP12" s="46"/>
      <c r="AEQ12" s="46"/>
      <c r="AER12" s="46"/>
      <c r="AES12" s="46"/>
      <c r="AET12" s="46"/>
      <c r="AEU12" s="46"/>
      <c r="AEV12" s="46"/>
      <c r="AEW12" s="46"/>
      <c r="AEX12" s="46"/>
      <c r="AEY12" s="46"/>
      <c r="AEZ12" s="46"/>
      <c r="AFA12" s="46"/>
      <c r="AFB12" s="46"/>
      <c r="AFC12" s="46"/>
      <c r="AFD12" s="46"/>
      <c r="AFE12" s="46"/>
      <c r="AFF12" s="46"/>
      <c r="AFG12" s="46"/>
      <c r="AFH12" s="46"/>
      <c r="AFI12" s="46"/>
      <c r="AFJ12" s="46"/>
      <c r="AFK12" s="46"/>
      <c r="AFL12" s="46"/>
      <c r="AFM12" s="46"/>
      <c r="AFN12" s="46"/>
      <c r="AFO12" s="46"/>
      <c r="AFP12" s="46"/>
      <c r="AFQ12" s="46"/>
      <c r="AFR12" s="46"/>
      <c r="AFS12" s="46"/>
      <c r="AFT12" s="46"/>
      <c r="AFU12" s="46"/>
      <c r="AFV12" s="46"/>
      <c r="AFW12" s="46"/>
      <c r="AFX12" s="46"/>
      <c r="AFY12" s="46"/>
      <c r="AFZ12" s="46"/>
      <c r="AGA12" s="46"/>
      <c r="AGB12" s="46"/>
      <c r="AGC12" s="46"/>
      <c r="AGD12" s="46"/>
      <c r="AGE12" s="46"/>
      <c r="AGF12" s="46"/>
      <c r="AGG12" s="46"/>
      <c r="AGH12" s="46"/>
      <c r="AGI12" s="46"/>
      <c r="AGJ12" s="46"/>
      <c r="AGK12" s="46"/>
      <c r="AGL12" s="46"/>
      <c r="AGM12" s="46"/>
      <c r="AGN12" s="46"/>
      <c r="AGO12" s="46"/>
      <c r="AGP12" s="46"/>
      <c r="AGQ12" s="46"/>
      <c r="AGR12" s="46"/>
      <c r="AGS12" s="46"/>
      <c r="AGT12" s="46"/>
      <c r="AGU12" s="46"/>
      <c r="AGV12" s="46"/>
      <c r="AGW12" s="46"/>
      <c r="AGX12" s="46"/>
      <c r="AGY12" s="46"/>
      <c r="AGZ12" s="46"/>
      <c r="AHA12" s="46"/>
      <c r="AHB12" s="46"/>
      <c r="AHC12" s="46"/>
      <c r="AHD12" s="46"/>
      <c r="AHE12" s="46"/>
      <c r="AHF12" s="46"/>
      <c r="AHG12" s="46"/>
      <c r="AHH12" s="46"/>
      <c r="AHI12" s="46"/>
      <c r="AHJ12" s="46"/>
      <c r="AHK12" s="46"/>
      <c r="AHL12" s="46"/>
      <c r="AHM12" s="46"/>
      <c r="AHN12" s="46"/>
      <c r="AHO12" s="46"/>
      <c r="AHP12" s="46"/>
      <c r="AHQ12" s="46"/>
      <c r="AHR12" s="46"/>
      <c r="AHS12" s="46"/>
      <c r="AHT12" s="46"/>
      <c r="AHU12" s="46"/>
      <c r="AHV12" s="46"/>
      <c r="AHW12" s="46"/>
      <c r="AHX12" s="46"/>
      <c r="AHY12" s="46"/>
      <c r="AHZ12" s="46"/>
      <c r="AIA12" s="46"/>
      <c r="AIB12" s="46"/>
      <c r="AIC12" s="46"/>
      <c r="AID12" s="46"/>
      <c r="AIE12" s="46"/>
      <c r="AIF12" s="46"/>
      <c r="AIG12" s="46"/>
      <c r="AIH12" s="46"/>
      <c r="AII12" s="46"/>
      <c r="AIJ12" s="46"/>
      <c r="AIK12" s="46"/>
      <c r="AIL12" s="46"/>
      <c r="AIM12" s="46"/>
      <c r="AIN12" s="46"/>
      <c r="AIO12" s="46"/>
      <c r="AIP12" s="46"/>
      <c r="AIQ12" s="46"/>
      <c r="AIR12" s="46"/>
      <c r="AIS12" s="46"/>
      <c r="AIT12" s="46"/>
      <c r="AIU12" s="46"/>
      <c r="AIV12" s="46"/>
      <c r="AIW12" s="46"/>
      <c r="AIX12" s="46"/>
      <c r="AIY12" s="46"/>
      <c r="AIZ12" s="46"/>
      <c r="AJA12" s="46"/>
      <c r="AJB12" s="46"/>
      <c r="AJC12" s="46"/>
      <c r="AJD12" s="46"/>
      <c r="AJE12" s="46"/>
      <c r="AJF12" s="46"/>
      <c r="AJG12" s="46"/>
      <c r="AJH12" s="46"/>
      <c r="AJI12" s="46"/>
      <c r="AJJ12" s="46"/>
      <c r="AJK12" s="46"/>
      <c r="AJL12" s="46"/>
      <c r="AJM12" s="46"/>
      <c r="AJN12" s="46"/>
      <c r="AJO12" s="46"/>
      <c r="AJP12" s="46"/>
      <c r="AJQ12" s="46"/>
      <c r="AJR12" s="46"/>
      <c r="AJS12" s="46"/>
      <c r="AJT12" s="46"/>
      <c r="AJU12" s="46"/>
      <c r="AJV12" s="46"/>
      <c r="AJW12" s="46"/>
      <c r="AJX12" s="46"/>
      <c r="AJY12" s="46"/>
      <c r="AJZ12" s="46"/>
      <c r="AKA12" s="46"/>
      <c r="AKB12" s="46"/>
      <c r="AKC12" s="46"/>
      <c r="AKD12" s="46"/>
      <c r="AKE12" s="46"/>
      <c r="AKF12" s="46"/>
      <c r="AKG12" s="46"/>
      <c r="AKH12" s="46"/>
      <c r="AKI12" s="46"/>
      <c r="AKJ12" s="46"/>
      <c r="AKK12" s="46"/>
      <c r="AKL12" s="46"/>
      <c r="AKM12" s="46"/>
      <c r="AKN12" s="46"/>
      <c r="AKO12" s="46"/>
      <c r="AKP12" s="46"/>
      <c r="AKQ12" s="46"/>
      <c r="AKR12" s="46"/>
      <c r="AKS12" s="46"/>
      <c r="AKT12" s="46"/>
      <c r="AKU12" s="46"/>
      <c r="AKV12" s="46"/>
      <c r="AKW12" s="46"/>
      <c r="AKX12" s="46"/>
      <c r="AKY12" s="46"/>
      <c r="AKZ12" s="46"/>
      <c r="ALA12" s="46"/>
      <c r="ALB12" s="46"/>
      <c r="ALC12" s="46"/>
      <c r="ALD12" s="46"/>
      <c r="ALE12" s="46"/>
      <c r="ALF12" s="46"/>
      <c r="ALG12" s="46"/>
      <c r="ALH12" s="46"/>
      <c r="ALI12" s="46"/>
      <c r="ALJ12" s="46"/>
      <c r="ALK12" s="46"/>
      <c r="ALL12" s="46"/>
      <c r="ALM12" s="46"/>
      <c r="ALN12" s="46"/>
      <c r="ALO12" s="46"/>
      <c r="ALP12" s="46"/>
      <c r="ALQ12" s="46"/>
      <c r="ALR12" s="46"/>
      <c r="ALS12" s="46"/>
      <c r="ALT12" s="46"/>
      <c r="ALU12" s="46"/>
      <c r="ALV12" s="46"/>
      <c r="ALW12" s="46"/>
      <c r="ALX12" s="46"/>
      <c r="ALY12" s="46"/>
      <c r="ALZ12" s="46"/>
      <c r="AMA12" s="46"/>
      <c r="AMB12" s="46"/>
      <c r="AMC12" s="46"/>
      <c r="AMD12" s="46"/>
      <c r="AME12" s="46"/>
      <c r="AMF12" s="46"/>
      <c r="AMG12" s="46"/>
      <c r="AMH12" s="46"/>
      <c r="AMI12" s="46"/>
      <c r="AMJ12" s="46"/>
      <c r="AMK12" s="46"/>
      <c r="AML12" s="46"/>
      <c r="AMM12" s="46"/>
      <c r="AMN12" s="46"/>
      <c r="AMO12" s="46"/>
      <c r="AMP12" s="46"/>
      <c r="AMQ12" s="46"/>
      <c r="AMR12" s="46"/>
      <c r="AMS12" s="46"/>
      <c r="AMT12" s="46"/>
      <c r="AMU12" s="46"/>
      <c r="AMV12" s="46"/>
      <c r="AMW12" s="46"/>
      <c r="AMX12" s="46"/>
      <c r="AMY12" s="46"/>
      <c r="AMZ12" s="46"/>
      <c r="ANA12" s="46"/>
      <c r="ANB12" s="46"/>
      <c r="ANC12" s="46"/>
      <c r="AND12" s="46"/>
      <c r="ANE12" s="46"/>
      <c r="ANF12" s="46"/>
      <c r="ANG12" s="46"/>
      <c r="ANH12" s="46"/>
      <c r="ANI12" s="46"/>
      <c r="ANJ12" s="46"/>
      <c r="ANK12" s="46"/>
      <c r="ANL12" s="46"/>
      <c r="ANM12" s="46"/>
      <c r="ANN12" s="46"/>
      <c r="ANO12" s="46"/>
      <c r="ANP12" s="46"/>
      <c r="ANQ12" s="46"/>
      <c r="ANR12" s="46"/>
      <c r="ANS12" s="46"/>
      <c r="ANT12" s="46"/>
      <c r="ANU12" s="46"/>
      <c r="ANV12" s="46"/>
      <c r="ANW12" s="46"/>
      <c r="ANX12" s="46"/>
      <c r="ANY12" s="46"/>
      <c r="ANZ12" s="46"/>
      <c r="AOA12" s="46"/>
      <c r="AOB12" s="46"/>
      <c r="AOC12" s="46"/>
      <c r="AOD12" s="46"/>
      <c r="AOE12" s="46"/>
      <c r="AOF12" s="46"/>
      <c r="AOG12" s="46"/>
      <c r="AOH12" s="46"/>
      <c r="AOI12" s="46"/>
      <c r="AOJ12" s="46"/>
      <c r="AOK12" s="46"/>
      <c r="AOL12" s="46"/>
      <c r="AOM12" s="46"/>
      <c r="AON12" s="46"/>
      <c r="AOO12" s="46"/>
      <c r="AOP12" s="46"/>
      <c r="AOQ12" s="46"/>
      <c r="AOR12" s="46"/>
      <c r="AOS12" s="46"/>
      <c r="AOT12" s="46"/>
      <c r="AOU12" s="46"/>
      <c r="AOV12" s="46"/>
      <c r="AOW12" s="46"/>
      <c r="AOX12" s="46"/>
      <c r="AOY12" s="46"/>
      <c r="AOZ12" s="46"/>
      <c r="APA12" s="46"/>
      <c r="APB12" s="46"/>
      <c r="APC12" s="46"/>
      <c r="APD12" s="46"/>
      <c r="APE12" s="46"/>
      <c r="APF12" s="46"/>
      <c r="APG12" s="46"/>
      <c r="APH12" s="46"/>
      <c r="API12" s="46"/>
      <c r="APJ12" s="46"/>
      <c r="APK12" s="46"/>
      <c r="APL12" s="46"/>
      <c r="APM12" s="46"/>
      <c r="APN12" s="46"/>
      <c r="APO12" s="46"/>
      <c r="APP12" s="46"/>
      <c r="APQ12" s="46"/>
      <c r="APR12" s="46"/>
      <c r="APS12" s="46"/>
      <c r="APT12" s="46"/>
      <c r="APU12" s="46"/>
      <c r="APV12" s="46"/>
      <c r="APW12" s="46"/>
      <c r="APX12" s="46"/>
      <c r="APY12" s="46"/>
      <c r="APZ12" s="46"/>
      <c r="AQA12" s="46"/>
      <c r="AQB12" s="46"/>
      <c r="AQC12" s="46"/>
      <c r="AQD12" s="46"/>
      <c r="AQE12" s="46"/>
      <c r="AQF12" s="46"/>
      <c r="AQG12" s="46"/>
      <c r="AQH12" s="46"/>
      <c r="AQI12" s="46"/>
      <c r="AQJ12" s="46"/>
      <c r="AQK12" s="46"/>
      <c r="AQL12" s="46"/>
      <c r="AQM12" s="46"/>
      <c r="AQN12" s="46"/>
      <c r="AQO12" s="46"/>
      <c r="AQP12" s="46"/>
      <c r="AQQ12" s="46"/>
      <c r="AQR12" s="46"/>
      <c r="AQS12" s="46"/>
      <c r="AQT12" s="46"/>
      <c r="AQU12" s="46"/>
      <c r="AQV12" s="46"/>
      <c r="AQW12" s="46"/>
      <c r="AQX12" s="46"/>
      <c r="AQY12" s="46"/>
      <c r="AQZ12" s="46"/>
      <c r="ARA12" s="46"/>
      <c r="ARB12" s="46"/>
      <c r="ARC12" s="46"/>
      <c r="ARD12" s="46"/>
      <c r="ARE12" s="46"/>
      <c r="ARF12" s="46"/>
      <c r="ARG12" s="46"/>
      <c r="ARH12" s="46"/>
      <c r="ARI12" s="46"/>
      <c r="ARJ12" s="46"/>
      <c r="ARK12" s="46"/>
      <c r="ARL12" s="46"/>
      <c r="ARM12" s="46"/>
      <c r="ARN12" s="46"/>
      <c r="ARO12" s="46"/>
      <c r="ARP12" s="46"/>
      <c r="ARQ12" s="46"/>
      <c r="ARR12" s="46"/>
      <c r="ARS12" s="46"/>
      <c r="ART12" s="46"/>
      <c r="ARU12" s="46"/>
      <c r="ARV12" s="46"/>
      <c r="ARW12" s="46"/>
      <c r="ARX12" s="46"/>
      <c r="ARY12" s="46"/>
      <c r="ARZ12" s="46"/>
      <c r="ASA12" s="46"/>
      <c r="ASB12" s="46"/>
      <c r="ASC12" s="46"/>
      <c r="ASD12" s="46"/>
      <c r="ASE12" s="46"/>
      <c r="ASF12" s="46"/>
      <c r="ASG12" s="46"/>
      <c r="ASH12" s="46"/>
      <c r="ASI12" s="46"/>
      <c r="ASJ12" s="46"/>
      <c r="ASK12" s="46"/>
      <c r="ASL12" s="46"/>
      <c r="ASM12" s="46"/>
      <c r="ASN12" s="46"/>
      <c r="ASO12" s="46"/>
      <c r="ASP12" s="46"/>
      <c r="ASQ12" s="46"/>
      <c r="ASR12" s="46"/>
      <c r="ASS12" s="46"/>
      <c r="AST12" s="46"/>
      <c r="ASU12" s="46"/>
      <c r="ASV12" s="46"/>
      <c r="ASW12" s="46"/>
      <c r="ASX12" s="46"/>
      <c r="ASY12" s="46"/>
      <c r="ASZ12" s="46"/>
      <c r="ATA12" s="46"/>
      <c r="ATB12" s="46"/>
      <c r="ATC12" s="46"/>
      <c r="ATD12" s="46"/>
      <c r="ATE12" s="46"/>
      <c r="ATF12" s="46"/>
      <c r="ATG12" s="46"/>
      <c r="ATH12" s="46"/>
      <c r="ATI12" s="46"/>
      <c r="ATJ12" s="46"/>
      <c r="ATK12" s="46"/>
      <c r="ATL12" s="46"/>
      <c r="ATM12" s="46"/>
      <c r="ATN12" s="46"/>
      <c r="ATO12" s="46"/>
      <c r="ATP12" s="46"/>
      <c r="ATQ12" s="46"/>
      <c r="ATR12" s="46"/>
      <c r="ATS12" s="46"/>
      <c r="ATT12" s="46"/>
      <c r="ATU12" s="46"/>
      <c r="ATV12" s="46"/>
      <c r="ATW12" s="46"/>
      <c r="ATX12" s="46"/>
      <c r="ATY12" s="46"/>
      <c r="ATZ12" s="46"/>
      <c r="AUA12" s="46"/>
      <c r="AUB12" s="46"/>
      <c r="AUC12" s="46"/>
      <c r="AUD12" s="46"/>
      <c r="AUE12" s="46"/>
      <c r="AUF12" s="46"/>
      <c r="AUG12" s="46"/>
      <c r="AUH12" s="46"/>
      <c r="AUI12" s="46"/>
      <c r="AUJ12" s="46"/>
      <c r="AUK12" s="46"/>
      <c r="AUL12" s="46"/>
      <c r="AUM12" s="46"/>
      <c r="AUN12" s="46"/>
      <c r="AUO12" s="46"/>
      <c r="AUP12" s="46"/>
      <c r="AUQ12" s="46"/>
      <c r="AUR12" s="46"/>
      <c r="AUS12" s="46"/>
      <c r="AUT12" s="46"/>
      <c r="AUU12" s="46"/>
      <c r="AUV12" s="46"/>
      <c r="AUW12" s="46"/>
      <c r="AUX12" s="46"/>
      <c r="AUY12" s="46"/>
      <c r="AUZ12" s="46"/>
      <c r="AVA12" s="46"/>
      <c r="AVB12" s="46"/>
      <c r="AVC12" s="46"/>
      <c r="AVD12" s="46"/>
      <c r="AVE12" s="46"/>
      <c r="AVF12" s="46"/>
      <c r="AVG12" s="46"/>
      <c r="AVH12" s="46"/>
      <c r="AVI12" s="46"/>
      <c r="AVJ12" s="46"/>
      <c r="AVK12" s="46"/>
      <c r="AVL12" s="46"/>
      <c r="AVM12" s="46"/>
      <c r="AVN12" s="46"/>
      <c r="AVO12" s="46"/>
      <c r="AVP12" s="46"/>
      <c r="AVQ12" s="46"/>
      <c r="AVR12" s="46"/>
      <c r="AVS12" s="46"/>
      <c r="AVT12" s="46"/>
      <c r="AVU12" s="46"/>
      <c r="AVV12" s="46"/>
      <c r="AVW12" s="46"/>
      <c r="AVX12" s="46"/>
      <c r="AVY12" s="46"/>
      <c r="AVZ12" s="46"/>
      <c r="AWA12" s="46"/>
      <c r="AWB12" s="46"/>
      <c r="AWC12" s="46"/>
      <c r="AWD12" s="46"/>
      <c r="AWE12" s="46"/>
      <c r="AWF12" s="46"/>
      <c r="AWG12" s="46"/>
      <c r="AWH12" s="46"/>
      <c r="AWI12" s="46"/>
      <c r="AWJ12" s="46"/>
      <c r="AWK12" s="46"/>
      <c r="AWL12" s="46"/>
      <c r="AWM12" s="46"/>
      <c r="AWN12" s="46"/>
      <c r="AWO12" s="46"/>
      <c r="AWP12" s="46"/>
      <c r="AWQ12" s="46"/>
      <c r="AWR12" s="46"/>
      <c r="AWS12" s="46"/>
      <c r="AWT12" s="46"/>
      <c r="AWU12" s="46"/>
      <c r="AWV12" s="46"/>
      <c r="AWW12" s="46"/>
      <c r="AWX12" s="46"/>
      <c r="AWY12" s="46"/>
      <c r="AWZ12" s="46"/>
      <c r="AXA12" s="46"/>
      <c r="AXB12" s="46"/>
      <c r="AXC12" s="46"/>
      <c r="AXD12" s="46"/>
      <c r="AXE12" s="46"/>
      <c r="AXF12" s="46"/>
      <c r="AXG12" s="46"/>
      <c r="AXH12" s="46"/>
      <c r="AXI12" s="46"/>
      <c r="AXJ12" s="46"/>
      <c r="AXK12" s="46"/>
      <c r="AXL12" s="46"/>
      <c r="AXM12" s="46"/>
      <c r="AXN12" s="46"/>
      <c r="AXO12" s="46"/>
      <c r="AXP12" s="46"/>
      <c r="AXQ12" s="46"/>
      <c r="AXR12" s="46"/>
      <c r="AXS12" s="46"/>
      <c r="AXT12" s="46"/>
      <c r="AXU12" s="46"/>
      <c r="AXV12" s="46"/>
      <c r="AXW12" s="46"/>
      <c r="AXX12" s="46"/>
      <c r="AXY12" s="46"/>
      <c r="AXZ12" s="46"/>
      <c r="AYA12" s="46"/>
      <c r="AYB12" s="46"/>
      <c r="AYC12" s="46"/>
      <c r="AYD12" s="46"/>
      <c r="AYE12" s="46"/>
      <c r="AYF12" s="46"/>
      <c r="AYG12" s="46"/>
      <c r="AYH12" s="46"/>
      <c r="AYI12" s="46"/>
      <c r="AYJ12" s="46"/>
      <c r="AYK12" s="46"/>
      <c r="AYL12" s="46"/>
      <c r="AYM12" s="46"/>
      <c r="AYN12" s="46"/>
      <c r="AYO12" s="46"/>
      <c r="AYP12" s="46"/>
      <c r="AYQ12" s="46"/>
      <c r="AYR12" s="46"/>
      <c r="AYS12" s="46"/>
      <c r="AYT12" s="46"/>
      <c r="AYU12" s="46"/>
      <c r="AYV12" s="46"/>
      <c r="AYW12" s="46"/>
      <c r="AYX12" s="46"/>
      <c r="AYY12" s="46"/>
      <c r="AYZ12" s="46"/>
      <c r="AZA12" s="46"/>
      <c r="AZB12" s="46"/>
      <c r="AZC12" s="46"/>
      <c r="AZD12" s="46"/>
      <c r="AZE12" s="46"/>
      <c r="AZF12" s="46"/>
      <c r="AZG12" s="46"/>
      <c r="AZH12" s="46"/>
      <c r="AZI12" s="46"/>
      <c r="AZJ12" s="46"/>
      <c r="AZK12" s="46"/>
      <c r="AZL12" s="46"/>
      <c r="AZM12" s="46"/>
      <c r="AZN12" s="46"/>
      <c r="AZO12" s="46"/>
      <c r="AZP12" s="46"/>
      <c r="AZQ12" s="46"/>
      <c r="AZR12" s="46"/>
      <c r="AZS12" s="46"/>
      <c r="AZT12" s="46"/>
      <c r="AZU12" s="46"/>
      <c r="AZV12" s="46"/>
      <c r="AZW12" s="46"/>
      <c r="AZX12" s="46"/>
      <c r="AZY12" s="46"/>
      <c r="AZZ12" s="46"/>
      <c r="BAA12" s="46"/>
      <c r="BAB12" s="46"/>
      <c r="BAC12" s="46"/>
      <c r="BAD12" s="46"/>
      <c r="BAE12" s="46"/>
      <c r="BAF12" s="46"/>
      <c r="BAG12" s="46"/>
      <c r="BAH12" s="46"/>
      <c r="BAI12" s="46"/>
      <c r="BAJ12" s="46"/>
      <c r="BAK12" s="46"/>
      <c r="BAL12" s="46"/>
      <c r="BAM12" s="46"/>
      <c r="BAN12" s="46"/>
      <c r="BAO12" s="46"/>
      <c r="BAP12" s="46"/>
      <c r="BAQ12" s="46"/>
      <c r="BAR12" s="46"/>
      <c r="BAS12" s="46"/>
      <c r="BAT12" s="46"/>
      <c r="BAU12" s="46"/>
      <c r="BAV12" s="46"/>
      <c r="BAW12" s="46"/>
      <c r="BAX12" s="46"/>
      <c r="BAY12" s="46"/>
      <c r="BAZ12" s="46"/>
      <c r="BBA12" s="46"/>
      <c r="BBB12" s="46"/>
      <c r="BBC12" s="46"/>
      <c r="BBD12" s="46"/>
      <c r="BBE12" s="46"/>
      <c r="BBF12" s="46"/>
      <c r="BBG12" s="46"/>
      <c r="BBH12" s="46"/>
      <c r="BBI12" s="46"/>
      <c r="BBJ12" s="46"/>
      <c r="BBK12" s="46"/>
      <c r="BBL12" s="46"/>
      <c r="BBM12" s="46"/>
      <c r="BBN12" s="46"/>
      <c r="BBO12" s="46"/>
      <c r="BBP12" s="46"/>
      <c r="BBQ12" s="46"/>
      <c r="BBR12" s="46"/>
      <c r="BBS12" s="46"/>
      <c r="BBT12" s="46"/>
      <c r="BBU12" s="46"/>
      <c r="BBV12" s="46"/>
      <c r="BBW12" s="46"/>
      <c r="BBX12" s="46"/>
      <c r="BBY12" s="46"/>
      <c r="BBZ12" s="46"/>
      <c r="BCA12" s="46"/>
      <c r="BCB12" s="46"/>
      <c r="BCC12" s="46"/>
      <c r="BCD12" s="46"/>
      <c r="BCE12" s="46"/>
      <c r="BCF12" s="46"/>
      <c r="BCG12" s="46"/>
      <c r="BCH12" s="46"/>
      <c r="BCI12" s="46"/>
      <c r="BCJ12" s="46"/>
      <c r="BCK12" s="46"/>
      <c r="BCL12" s="46"/>
      <c r="BCM12" s="46"/>
      <c r="BCN12" s="46"/>
      <c r="BCO12" s="46"/>
      <c r="BCP12" s="46"/>
      <c r="BCQ12" s="46"/>
      <c r="BCR12" s="46"/>
      <c r="BCS12" s="46"/>
      <c r="BCT12" s="46"/>
      <c r="BCU12" s="46"/>
      <c r="BCV12" s="46"/>
      <c r="BCW12" s="46"/>
      <c r="BCX12" s="46"/>
      <c r="BCY12" s="46"/>
      <c r="BCZ12" s="46"/>
      <c r="BDA12" s="46"/>
      <c r="BDB12" s="46"/>
      <c r="BDC12" s="46"/>
      <c r="BDD12" s="46"/>
      <c r="BDE12" s="46"/>
      <c r="BDF12" s="46"/>
      <c r="BDG12" s="46"/>
      <c r="BDH12" s="46"/>
      <c r="BDI12" s="46"/>
      <c r="BDJ12" s="46"/>
      <c r="BDK12" s="46"/>
      <c r="BDL12" s="46"/>
      <c r="BDM12" s="46"/>
      <c r="BDN12" s="46"/>
      <c r="BDO12" s="46"/>
      <c r="BDP12" s="46"/>
      <c r="BDQ12" s="46"/>
      <c r="BDR12" s="46"/>
      <c r="BDS12" s="46"/>
      <c r="BDT12" s="46"/>
      <c r="BDU12" s="46"/>
      <c r="BDV12" s="46"/>
      <c r="BDW12" s="46"/>
      <c r="BDX12" s="46"/>
      <c r="BDY12" s="46"/>
      <c r="BDZ12" s="46"/>
      <c r="BEA12" s="46"/>
      <c r="BEB12" s="46"/>
      <c r="BEC12" s="46"/>
      <c r="BED12" s="46"/>
      <c r="BEE12" s="46"/>
      <c r="BEF12" s="46"/>
      <c r="BEG12" s="46"/>
      <c r="BEH12" s="46"/>
      <c r="BEI12" s="46"/>
      <c r="BEJ12" s="46"/>
      <c r="BEK12" s="46"/>
      <c r="BEL12" s="46"/>
      <c r="BEM12" s="46"/>
      <c r="BEN12" s="46"/>
      <c r="BEO12" s="46"/>
      <c r="BEP12" s="46"/>
      <c r="BEQ12" s="46"/>
      <c r="BER12" s="46"/>
      <c r="BES12" s="46"/>
      <c r="BET12" s="46"/>
      <c r="BEU12" s="46"/>
      <c r="BEV12" s="46"/>
      <c r="BEW12" s="46"/>
      <c r="BEX12" s="46"/>
      <c r="BEY12" s="46"/>
      <c r="BEZ12" s="46"/>
      <c r="BFA12" s="46"/>
      <c r="BFB12" s="46"/>
      <c r="BFC12" s="46"/>
      <c r="BFD12" s="46"/>
      <c r="BFE12" s="46"/>
      <c r="BFF12" s="46"/>
      <c r="BFG12" s="46"/>
      <c r="BFH12" s="46"/>
      <c r="BFI12" s="46"/>
      <c r="BFJ12" s="46"/>
      <c r="BFK12" s="46"/>
      <c r="BFL12" s="46"/>
      <c r="BFM12" s="46"/>
      <c r="BFN12" s="46"/>
      <c r="BFO12" s="46"/>
      <c r="BFP12" s="46"/>
      <c r="BFQ12" s="46"/>
      <c r="BFR12" s="46"/>
      <c r="BFS12" s="46"/>
      <c r="BFT12" s="46"/>
      <c r="BFU12" s="46"/>
      <c r="BFV12" s="46"/>
      <c r="BFW12" s="46"/>
      <c r="BFX12" s="46"/>
      <c r="BFY12" s="46"/>
      <c r="BFZ12" s="46"/>
      <c r="BGA12" s="46"/>
      <c r="BGB12" s="46"/>
      <c r="BGC12" s="46"/>
      <c r="BGD12" s="46"/>
      <c r="BGE12" s="46"/>
      <c r="BGF12" s="46"/>
      <c r="BGG12" s="46"/>
      <c r="BGH12" s="46"/>
      <c r="BGI12" s="46"/>
      <c r="BGJ12" s="46"/>
      <c r="BGK12" s="46"/>
      <c r="BGL12" s="46"/>
      <c r="BGM12" s="46"/>
      <c r="BGN12" s="46"/>
      <c r="BGO12" s="46"/>
      <c r="BGP12" s="46"/>
      <c r="BGQ12" s="46"/>
      <c r="BGR12" s="46"/>
      <c r="BGS12" s="46"/>
      <c r="BGT12" s="46"/>
      <c r="BGU12" s="46"/>
      <c r="BGV12" s="46"/>
      <c r="BGW12" s="46"/>
      <c r="BGX12" s="46"/>
      <c r="BGY12" s="46"/>
      <c r="BGZ12" s="46"/>
      <c r="BHA12" s="46"/>
      <c r="BHB12" s="46"/>
      <c r="BHC12" s="46"/>
      <c r="BHD12" s="46"/>
      <c r="BHE12" s="46"/>
      <c r="BHF12" s="46"/>
      <c r="BHG12" s="46"/>
      <c r="BHH12" s="46"/>
      <c r="BHI12" s="46"/>
      <c r="BHJ12" s="46"/>
      <c r="BHK12" s="46"/>
      <c r="BHL12" s="46"/>
      <c r="BHM12" s="46"/>
      <c r="BHN12" s="46"/>
      <c r="BHO12" s="46"/>
      <c r="BHP12" s="46"/>
      <c r="BHQ12" s="46"/>
      <c r="BHR12" s="46"/>
      <c r="BHS12" s="46"/>
      <c r="BHT12" s="46"/>
      <c r="BHU12" s="46"/>
      <c r="BHV12" s="46"/>
      <c r="BHW12" s="46"/>
      <c r="BHX12" s="46"/>
      <c r="BHY12" s="46"/>
      <c r="BHZ12" s="46"/>
      <c r="BIA12" s="46"/>
      <c r="BIB12" s="46"/>
      <c r="BIC12" s="46"/>
      <c r="BID12" s="46"/>
      <c r="BIE12" s="46"/>
      <c r="BIF12" s="46"/>
      <c r="BIG12" s="46"/>
      <c r="BIH12" s="46"/>
      <c r="BII12" s="46"/>
      <c r="BIJ12" s="46"/>
      <c r="BIK12" s="46"/>
      <c r="BIL12" s="46"/>
      <c r="BIM12" s="46"/>
      <c r="BIN12" s="46"/>
      <c r="BIO12" s="46"/>
      <c r="BIP12" s="46"/>
      <c r="BIQ12" s="46"/>
      <c r="BIR12" s="46"/>
      <c r="BIS12" s="46"/>
      <c r="BIT12" s="46"/>
      <c r="BIU12" s="46"/>
      <c r="BIV12" s="46"/>
      <c r="BIW12" s="46"/>
      <c r="BIX12" s="46"/>
      <c r="BIY12" s="46"/>
      <c r="BIZ12" s="46"/>
      <c r="BJA12" s="46"/>
      <c r="BJB12" s="46"/>
      <c r="BJC12" s="46"/>
      <c r="BJD12" s="46"/>
      <c r="BJE12" s="46"/>
      <c r="BJF12" s="46"/>
      <c r="BJG12" s="46"/>
      <c r="BJH12" s="46"/>
      <c r="BJI12" s="46"/>
      <c r="BJJ12" s="46"/>
      <c r="BJK12" s="46"/>
      <c r="BJL12" s="46"/>
      <c r="BJM12" s="46"/>
      <c r="BJN12" s="46"/>
      <c r="BJO12" s="46"/>
      <c r="BJP12" s="46"/>
      <c r="BJQ12" s="46"/>
      <c r="BJR12" s="46"/>
      <c r="BJS12" s="46"/>
      <c r="BJT12" s="46"/>
      <c r="BJU12" s="46"/>
      <c r="BJV12" s="46"/>
      <c r="BJW12" s="46"/>
      <c r="BJX12" s="46"/>
      <c r="BJY12" s="46"/>
      <c r="BJZ12" s="46"/>
      <c r="BKA12" s="46"/>
      <c r="BKB12" s="46"/>
      <c r="BKC12" s="46"/>
      <c r="BKD12" s="46"/>
      <c r="BKE12" s="46"/>
      <c r="BKF12" s="46"/>
      <c r="BKG12" s="46"/>
      <c r="BKH12" s="46"/>
      <c r="BKI12" s="46"/>
      <c r="BKJ12" s="46"/>
      <c r="BKK12" s="46"/>
      <c r="BKL12" s="46"/>
      <c r="BKM12" s="46"/>
      <c r="BKN12" s="46"/>
      <c r="BKO12" s="46"/>
      <c r="BKP12" s="46"/>
      <c r="BKQ12" s="46"/>
      <c r="BKR12" s="46"/>
      <c r="BKS12" s="46"/>
      <c r="BKT12" s="46"/>
      <c r="BKU12" s="46"/>
      <c r="BKV12" s="46"/>
      <c r="BKW12" s="46"/>
      <c r="BKX12" s="46"/>
      <c r="BKY12" s="46"/>
      <c r="BKZ12" s="46"/>
      <c r="BLA12" s="46"/>
      <c r="BLB12" s="46"/>
      <c r="BLC12" s="46"/>
      <c r="BLD12" s="46"/>
      <c r="BLE12" s="46"/>
      <c r="BLF12" s="46"/>
      <c r="BLG12" s="46"/>
      <c r="BLH12" s="46"/>
      <c r="BLI12" s="46"/>
      <c r="BLJ12" s="46"/>
      <c r="BLK12" s="46"/>
      <c r="BLL12" s="46"/>
      <c r="BLM12" s="46"/>
      <c r="BLN12" s="46"/>
      <c r="BLO12" s="46"/>
      <c r="BLP12" s="46"/>
      <c r="BLQ12" s="46"/>
      <c r="BLR12" s="46"/>
      <c r="BLS12" s="46"/>
      <c r="BLT12" s="46"/>
      <c r="BLU12" s="46"/>
      <c r="BLV12" s="46"/>
      <c r="BLW12" s="46"/>
      <c r="BLX12" s="46"/>
      <c r="BLY12" s="46"/>
      <c r="BLZ12" s="46"/>
      <c r="BMA12" s="46"/>
      <c r="BMB12" s="46"/>
      <c r="BMC12" s="46"/>
      <c r="BMD12" s="46"/>
      <c r="BME12" s="46"/>
      <c r="BMF12" s="46"/>
      <c r="BMG12" s="46"/>
      <c r="BMH12" s="46"/>
      <c r="BMI12" s="46"/>
      <c r="BMJ12" s="46"/>
      <c r="BMK12" s="46"/>
      <c r="BML12" s="46"/>
      <c r="BMM12" s="46"/>
      <c r="BMN12" s="46"/>
      <c r="BMO12" s="46"/>
      <c r="BMP12" s="46"/>
      <c r="BMQ12" s="46"/>
      <c r="BMR12" s="46"/>
      <c r="BMS12" s="46"/>
      <c r="BMT12" s="46"/>
      <c r="BMU12" s="46"/>
      <c r="BMV12" s="46"/>
      <c r="BMW12" s="46"/>
      <c r="BMX12" s="46"/>
      <c r="BMY12" s="46"/>
      <c r="BMZ12" s="46"/>
      <c r="BNA12" s="46"/>
      <c r="BNB12" s="46"/>
      <c r="BNC12" s="46"/>
      <c r="BND12" s="46"/>
      <c r="BNE12" s="46"/>
      <c r="BNF12" s="46"/>
      <c r="BNG12" s="46"/>
      <c r="BNH12" s="46"/>
      <c r="BNI12" s="46"/>
      <c r="BNJ12" s="46"/>
      <c r="BNK12" s="46"/>
      <c r="BNL12" s="46"/>
      <c r="BNM12" s="46"/>
      <c r="BNN12" s="46"/>
      <c r="BNO12" s="46"/>
      <c r="BNP12" s="46"/>
      <c r="BNQ12" s="46"/>
      <c r="BNR12" s="46"/>
      <c r="BNS12" s="46"/>
      <c r="BNT12" s="46"/>
      <c r="BNU12" s="46"/>
      <c r="BNV12" s="46"/>
      <c r="BNW12" s="46"/>
      <c r="BNX12" s="46"/>
      <c r="BNY12" s="46"/>
      <c r="BNZ12" s="46"/>
      <c r="BOA12" s="46"/>
      <c r="BOB12" s="46"/>
      <c r="BOC12" s="46"/>
      <c r="BOD12" s="46"/>
      <c r="BOE12" s="46"/>
      <c r="BOF12" s="46"/>
      <c r="BOG12" s="46"/>
      <c r="BOH12" s="46"/>
      <c r="BOI12" s="46"/>
      <c r="BOJ12" s="46"/>
      <c r="BOK12" s="46"/>
      <c r="BOL12" s="46"/>
      <c r="BOM12" s="46"/>
      <c r="BON12" s="46"/>
      <c r="BOO12" s="46"/>
      <c r="BOP12" s="46"/>
      <c r="BOQ12" s="46"/>
      <c r="BOR12" s="46"/>
      <c r="BOS12" s="46"/>
      <c r="BOT12" s="46"/>
      <c r="BOU12" s="46"/>
      <c r="BOV12" s="46"/>
      <c r="BOW12" s="46"/>
      <c r="BOX12" s="46"/>
      <c r="BOY12" s="46"/>
      <c r="BOZ12" s="46"/>
      <c r="BPA12" s="46"/>
      <c r="BPB12" s="46"/>
      <c r="BPC12" s="46"/>
      <c r="BPD12" s="46"/>
      <c r="BPE12" s="46"/>
      <c r="BPF12" s="46"/>
      <c r="BPG12" s="46"/>
      <c r="BPH12" s="46"/>
      <c r="BPI12" s="46"/>
      <c r="BPJ12" s="46"/>
      <c r="BPK12" s="46"/>
      <c r="BPL12" s="46"/>
      <c r="BPM12" s="46"/>
      <c r="BPN12" s="46"/>
      <c r="BPO12" s="46"/>
      <c r="BPP12" s="46"/>
      <c r="BPQ12" s="46"/>
      <c r="BPR12" s="46"/>
      <c r="BPS12" s="46"/>
      <c r="BPT12" s="46"/>
      <c r="BPU12" s="46"/>
      <c r="BPV12" s="46"/>
      <c r="BPW12" s="46"/>
      <c r="BPX12" s="46"/>
      <c r="BPY12" s="46"/>
      <c r="BPZ12" s="46"/>
      <c r="BQA12" s="46"/>
      <c r="BQB12" s="46"/>
      <c r="BQC12" s="46"/>
      <c r="BQD12" s="46"/>
      <c r="BQE12" s="46"/>
      <c r="BQF12" s="46"/>
      <c r="BQG12" s="46"/>
      <c r="BQH12" s="46"/>
      <c r="BQI12" s="46"/>
      <c r="BQJ12" s="46"/>
      <c r="BQK12" s="46"/>
      <c r="BQL12" s="46"/>
      <c r="BQM12" s="46"/>
      <c r="BQN12" s="46"/>
      <c r="BQO12" s="46"/>
      <c r="BQP12" s="46"/>
      <c r="BQQ12" s="46"/>
      <c r="BQR12" s="46"/>
      <c r="BQS12" s="46"/>
      <c r="BQT12" s="46"/>
      <c r="BQU12" s="46"/>
      <c r="BQV12" s="46"/>
      <c r="BQW12" s="46"/>
      <c r="BQX12" s="46"/>
      <c r="BQY12" s="46"/>
      <c r="BQZ12" s="46"/>
    </row>
    <row r="13" spans="1:1820" s="12" customFormat="1" ht="27.95" hidden="1" customHeight="1" outlineLevel="4" x14ac:dyDescent="0.2">
      <c r="A13" s="282"/>
      <c r="B13" s="297"/>
      <c r="C13" s="83" t="s">
        <v>1031</v>
      </c>
      <c r="D13" s="31" t="s">
        <v>1031</v>
      </c>
      <c r="E13" s="84" t="s">
        <v>1148</v>
      </c>
      <c r="F13" s="84"/>
      <c r="G13" s="84"/>
      <c r="H13" s="31" t="s">
        <v>1030</v>
      </c>
      <c r="I13" s="31" t="s">
        <v>14</v>
      </c>
      <c r="J13" s="84"/>
      <c r="K13" s="84"/>
      <c r="L13" s="84"/>
      <c r="M13" s="84"/>
      <c r="N13" s="103" t="s">
        <v>192</v>
      </c>
      <c r="O13" s="103" t="s">
        <v>907</v>
      </c>
      <c r="P13" s="104">
        <v>0</v>
      </c>
      <c r="Q13" s="104">
        <v>0</v>
      </c>
      <c r="R13" s="104">
        <v>0</v>
      </c>
      <c r="S13" s="104">
        <v>0</v>
      </c>
      <c r="T13" s="104">
        <v>0.5</v>
      </c>
      <c r="U13" s="143">
        <v>0</v>
      </c>
      <c r="V13" s="104">
        <v>0</v>
      </c>
      <c r="W13" s="104">
        <v>0</v>
      </c>
      <c r="X13" s="104">
        <v>0</v>
      </c>
      <c r="Y13" s="104">
        <v>0.5</v>
      </c>
      <c r="Z13" s="104">
        <v>0</v>
      </c>
      <c r="AA13" s="104">
        <v>0</v>
      </c>
      <c r="AB13" s="198">
        <f t="shared" ref="AB13:AB22" si="5">SUM(P13:AA13)</f>
        <v>1</v>
      </c>
      <c r="AC13" s="104">
        <v>0</v>
      </c>
      <c r="AD13" s="104">
        <v>0</v>
      </c>
      <c r="AE13" s="104">
        <v>0</v>
      </c>
      <c r="AF13" s="104">
        <v>0</v>
      </c>
      <c r="AG13" s="104">
        <v>0.5</v>
      </c>
      <c r="AH13" s="143">
        <v>0</v>
      </c>
      <c r="AI13" s="104">
        <v>0</v>
      </c>
      <c r="AJ13" s="104">
        <v>0</v>
      </c>
      <c r="AK13" s="104">
        <v>0</v>
      </c>
      <c r="AL13" s="104">
        <v>0</v>
      </c>
      <c r="AM13" s="104">
        <v>0</v>
      </c>
      <c r="AN13" s="104">
        <v>0</v>
      </c>
      <c r="AO13" s="21">
        <f t="shared" ref="AO13:AO21" si="6">SUM(AC13:AN13)</f>
        <v>0.5</v>
      </c>
      <c r="AP13" s="189">
        <f>+IFERROR(SUM(AC13:AH13)/SUM(P13:U13),"")</f>
        <v>1</v>
      </c>
      <c r="AQ13" s="91" t="str">
        <f>+IF(AP13="","",IF(AND(SUM($P13:U13)=1,SUM($AC13:AH13)=1),"TERMINADA",IF(SUM($P13:U13)=0,"SIN INICIAR",IF(AP13&gt;1,"ADELANTADA",IF(AP13&lt;0.6,"CRÍTICA",IF(AP13&lt;0.95,"EN PROCESO","GESTIÓN NORMAL"))))))</f>
        <v>GESTIÓN NORMAL</v>
      </c>
      <c r="AR13" s="38" t="str">
        <f t="shared" si="1"/>
        <v>J</v>
      </c>
      <c r="AS13" s="44"/>
      <c r="AT13" s="44"/>
      <c r="AU13" s="44"/>
      <c r="AV13" s="79"/>
      <c r="AW13" s="79"/>
      <c r="AX13" s="162"/>
      <c r="AY13" s="79"/>
      <c r="AZ13" s="79"/>
      <c r="BA13" s="233">
        <f t="shared" si="2"/>
        <v>0.5</v>
      </c>
      <c r="BB13" s="79"/>
      <c r="BC13" s="79"/>
      <c r="BD13" s="79"/>
      <c r="BE13" s="79"/>
      <c r="BF13" s="79"/>
      <c r="BG13" s="79"/>
      <c r="BH13" s="79"/>
      <c r="BI13" s="79"/>
      <c r="BJ13" s="79"/>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c r="IW13" s="46"/>
      <c r="IX13" s="46"/>
      <c r="IY13" s="46"/>
      <c r="IZ13" s="46"/>
      <c r="JA13" s="46"/>
      <c r="JB13" s="46"/>
      <c r="JC13" s="46"/>
      <c r="JD13" s="46"/>
      <c r="JE13" s="46"/>
      <c r="JF13" s="46"/>
      <c r="JG13" s="46"/>
      <c r="JH13" s="46"/>
      <c r="JI13" s="46"/>
      <c r="JJ13" s="46"/>
      <c r="JK13" s="46"/>
      <c r="JL13" s="46"/>
      <c r="JM13" s="46"/>
      <c r="JN13" s="46"/>
      <c r="JO13" s="46"/>
      <c r="JP13" s="46"/>
      <c r="JQ13" s="46"/>
      <c r="JR13" s="46"/>
      <c r="JS13" s="46"/>
      <c r="JT13" s="46"/>
      <c r="JU13" s="46"/>
      <c r="JV13" s="46"/>
      <c r="JW13" s="46"/>
      <c r="JX13" s="46"/>
      <c r="JY13" s="46"/>
      <c r="JZ13" s="46"/>
      <c r="KA13" s="46"/>
      <c r="KB13" s="46"/>
      <c r="KC13" s="46"/>
      <c r="KD13" s="46"/>
      <c r="KE13" s="46"/>
      <c r="KF13" s="46"/>
      <c r="KG13" s="46"/>
      <c r="KH13" s="46"/>
      <c r="KI13" s="46"/>
      <c r="KJ13" s="46"/>
      <c r="KK13" s="46"/>
      <c r="KL13" s="46"/>
      <c r="KM13" s="46"/>
      <c r="KN13" s="46"/>
      <c r="KO13" s="46"/>
      <c r="KP13" s="46"/>
      <c r="KQ13" s="46"/>
      <c r="KR13" s="46"/>
      <c r="KS13" s="46"/>
      <c r="KT13" s="46"/>
      <c r="KU13" s="46"/>
      <c r="KV13" s="46"/>
      <c r="KW13" s="46"/>
      <c r="KX13" s="46"/>
      <c r="KY13" s="46"/>
      <c r="KZ13" s="46"/>
      <c r="LA13" s="46"/>
      <c r="LB13" s="46"/>
      <c r="LC13" s="46"/>
      <c r="LD13" s="46"/>
      <c r="LE13" s="46"/>
      <c r="LF13" s="46"/>
      <c r="LG13" s="46"/>
      <c r="LH13" s="46"/>
      <c r="LI13" s="46"/>
      <c r="LJ13" s="46"/>
      <c r="LK13" s="46"/>
      <c r="LL13" s="46"/>
      <c r="LM13" s="46"/>
      <c r="LN13" s="46"/>
      <c r="LO13" s="46"/>
      <c r="LP13" s="46"/>
      <c r="LQ13" s="46"/>
      <c r="LR13" s="46"/>
      <c r="LS13" s="46"/>
      <c r="LT13" s="46"/>
      <c r="LU13" s="46"/>
      <c r="LV13" s="46"/>
      <c r="LW13" s="46"/>
      <c r="LX13" s="46"/>
      <c r="LY13" s="46"/>
      <c r="LZ13" s="46"/>
      <c r="MA13" s="46"/>
      <c r="MB13" s="46"/>
      <c r="MC13" s="46"/>
      <c r="MD13" s="46"/>
      <c r="ME13" s="46"/>
      <c r="MF13" s="46"/>
      <c r="MG13" s="46"/>
      <c r="MH13" s="46"/>
      <c r="MI13" s="46"/>
      <c r="MJ13" s="46"/>
      <c r="MK13" s="46"/>
      <c r="ML13" s="46"/>
      <c r="MM13" s="46"/>
      <c r="MN13" s="46"/>
      <c r="MO13" s="46"/>
      <c r="MP13" s="46"/>
      <c r="MQ13" s="46"/>
      <c r="MR13" s="46"/>
      <c r="MS13" s="46"/>
      <c r="MT13" s="46"/>
      <c r="MU13" s="46"/>
      <c r="MV13" s="46"/>
      <c r="MW13" s="46"/>
      <c r="MX13" s="46"/>
      <c r="MY13" s="46"/>
      <c r="MZ13" s="46"/>
      <c r="NA13" s="46"/>
      <c r="NB13" s="46"/>
      <c r="NC13" s="46"/>
      <c r="ND13" s="46"/>
      <c r="NE13" s="46"/>
      <c r="NF13" s="46"/>
      <c r="NG13" s="46"/>
      <c r="NH13" s="46"/>
      <c r="NI13" s="46"/>
      <c r="NJ13" s="46"/>
      <c r="NK13" s="46"/>
      <c r="NL13" s="46"/>
      <c r="NM13" s="46"/>
      <c r="NN13" s="46"/>
      <c r="NO13" s="46"/>
      <c r="NP13" s="46"/>
      <c r="NQ13" s="46"/>
      <c r="NR13" s="46"/>
      <c r="NS13" s="46"/>
      <c r="NT13" s="46"/>
      <c r="NU13" s="46"/>
      <c r="NV13" s="46"/>
      <c r="NW13" s="46"/>
      <c r="NX13" s="46"/>
      <c r="NY13" s="46"/>
      <c r="NZ13" s="46"/>
      <c r="OA13" s="46"/>
      <c r="OB13" s="46"/>
      <c r="OC13" s="46"/>
      <c r="OD13" s="46"/>
      <c r="OE13" s="46"/>
      <c r="OF13" s="46"/>
      <c r="OG13" s="46"/>
      <c r="OH13" s="46"/>
      <c r="OI13" s="46"/>
      <c r="OJ13" s="46"/>
      <c r="OK13" s="46"/>
      <c r="OL13" s="46"/>
      <c r="OM13" s="46"/>
      <c r="ON13" s="46"/>
      <c r="OO13" s="46"/>
      <c r="OP13" s="46"/>
      <c r="OQ13" s="46"/>
      <c r="OR13" s="46"/>
      <c r="OS13" s="46"/>
      <c r="OT13" s="46"/>
      <c r="OU13" s="46"/>
      <c r="OV13" s="46"/>
      <c r="OW13" s="46"/>
      <c r="OX13" s="46"/>
      <c r="OY13" s="46"/>
      <c r="OZ13" s="46"/>
      <c r="PA13" s="46"/>
      <c r="PB13" s="46"/>
      <c r="PC13" s="46"/>
      <c r="PD13" s="46"/>
      <c r="PE13" s="46"/>
      <c r="PF13" s="46"/>
      <c r="PG13" s="46"/>
      <c r="PH13" s="46"/>
      <c r="PI13" s="46"/>
      <c r="PJ13" s="46"/>
      <c r="PK13" s="46"/>
      <c r="PL13" s="46"/>
      <c r="PM13" s="46"/>
      <c r="PN13" s="46"/>
      <c r="PO13" s="46"/>
      <c r="PP13" s="46"/>
      <c r="PQ13" s="46"/>
      <c r="PR13" s="46"/>
      <c r="PS13" s="46"/>
      <c r="PT13" s="46"/>
      <c r="PU13" s="46"/>
      <c r="PV13" s="46"/>
      <c r="PW13" s="46"/>
      <c r="PX13" s="46"/>
      <c r="PY13" s="46"/>
      <c r="PZ13" s="46"/>
      <c r="QA13" s="46"/>
      <c r="QB13" s="46"/>
      <c r="QC13" s="46"/>
      <c r="QD13" s="46"/>
      <c r="QE13" s="46"/>
      <c r="QF13" s="46"/>
      <c r="QG13" s="46"/>
      <c r="QH13" s="46"/>
      <c r="QI13" s="46"/>
      <c r="QJ13" s="46"/>
      <c r="QK13" s="46"/>
      <c r="QL13" s="46"/>
      <c r="QM13" s="46"/>
      <c r="QN13" s="46"/>
      <c r="QO13" s="46"/>
      <c r="QP13" s="46"/>
      <c r="QQ13" s="46"/>
      <c r="QR13" s="46"/>
      <c r="QS13" s="46"/>
      <c r="QT13" s="46"/>
      <c r="QU13" s="46"/>
      <c r="QV13" s="46"/>
      <c r="QW13" s="46"/>
      <c r="QX13" s="46"/>
      <c r="QY13" s="46"/>
      <c r="QZ13" s="46"/>
      <c r="RA13" s="46"/>
      <c r="RB13" s="46"/>
      <c r="RC13" s="46"/>
      <c r="RD13" s="46"/>
      <c r="RE13" s="46"/>
      <c r="RF13" s="46"/>
      <c r="RG13" s="46"/>
      <c r="RH13" s="46"/>
      <c r="RI13" s="46"/>
      <c r="RJ13" s="46"/>
      <c r="RK13" s="46"/>
      <c r="RL13" s="46"/>
      <c r="RM13" s="46"/>
      <c r="RN13" s="46"/>
      <c r="RO13" s="46"/>
      <c r="RP13" s="46"/>
      <c r="RQ13" s="46"/>
      <c r="RR13" s="46"/>
      <c r="RS13" s="46"/>
      <c r="RT13" s="46"/>
      <c r="RU13" s="46"/>
      <c r="RV13" s="46"/>
      <c r="RW13" s="46"/>
      <c r="RX13" s="46"/>
      <c r="RY13" s="46"/>
      <c r="RZ13" s="46"/>
      <c r="SA13" s="46"/>
      <c r="SB13" s="46"/>
      <c r="SC13" s="46"/>
      <c r="SD13" s="46"/>
      <c r="SE13" s="46"/>
      <c r="SF13" s="46"/>
      <c r="SG13" s="46"/>
      <c r="SH13" s="46"/>
      <c r="SI13" s="46"/>
      <c r="SJ13" s="46"/>
      <c r="SK13" s="46"/>
      <c r="SL13" s="46"/>
      <c r="SM13" s="46"/>
      <c r="SN13" s="46"/>
      <c r="SO13" s="46"/>
      <c r="SP13" s="46"/>
      <c r="SQ13" s="46"/>
      <c r="SR13" s="46"/>
      <c r="SS13" s="46"/>
      <c r="ST13" s="46"/>
      <c r="SU13" s="46"/>
      <c r="SV13" s="46"/>
      <c r="SW13" s="46"/>
      <c r="SX13" s="46"/>
      <c r="SY13" s="46"/>
      <c r="SZ13" s="46"/>
      <c r="TA13" s="46"/>
      <c r="TB13" s="46"/>
      <c r="TC13" s="46"/>
      <c r="TD13" s="46"/>
      <c r="TE13" s="46"/>
      <c r="TF13" s="46"/>
      <c r="TG13" s="46"/>
      <c r="TH13" s="46"/>
      <c r="TI13" s="46"/>
      <c r="TJ13" s="46"/>
      <c r="TK13" s="46"/>
      <c r="TL13" s="46"/>
      <c r="TM13" s="46"/>
      <c r="TN13" s="46"/>
      <c r="TO13" s="46"/>
      <c r="TP13" s="46"/>
      <c r="TQ13" s="46"/>
      <c r="TR13" s="46"/>
      <c r="TS13" s="46"/>
      <c r="TT13" s="46"/>
      <c r="TU13" s="46"/>
      <c r="TV13" s="46"/>
      <c r="TW13" s="46"/>
      <c r="TX13" s="46"/>
      <c r="TY13" s="46"/>
      <c r="TZ13" s="46"/>
      <c r="UA13" s="46"/>
      <c r="UB13" s="46"/>
      <c r="UC13" s="46"/>
      <c r="UD13" s="46"/>
      <c r="UE13" s="46"/>
      <c r="UF13" s="46"/>
      <c r="UG13" s="46"/>
      <c r="UH13" s="46"/>
      <c r="UI13" s="46"/>
      <c r="UJ13" s="46"/>
      <c r="UK13" s="46"/>
      <c r="UL13" s="46"/>
      <c r="UM13" s="46"/>
      <c r="UN13" s="46"/>
      <c r="UO13" s="46"/>
      <c r="UP13" s="46"/>
      <c r="UQ13" s="46"/>
      <c r="UR13" s="46"/>
      <c r="US13" s="46"/>
      <c r="UT13" s="46"/>
      <c r="UU13" s="46"/>
      <c r="UV13" s="46"/>
      <c r="UW13" s="46"/>
      <c r="UX13" s="46"/>
      <c r="UY13" s="46"/>
      <c r="UZ13" s="46"/>
      <c r="VA13" s="46"/>
      <c r="VB13" s="46"/>
      <c r="VC13" s="46"/>
      <c r="VD13" s="46"/>
      <c r="VE13" s="46"/>
      <c r="VF13" s="46"/>
      <c r="VG13" s="46"/>
      <c r="VH13" s="46"/>
      <c r="VI13" s="46"/>
      <c r="VJ13" s="46"/>
      <c r="VK13" s="46"/>
      <c r="VL13" s="46"/>
      <c r="VM13" s="46"/>
      <c r="VN13" s="46"/>
      <c r="VO13" s="46"/>
      <c r="VP13" s="46"/>
      <c r="VQ13" s="46"/>
      <c r="VR13" s="46"/>
      <c r="VS13" s="46"/>
      <c r="VT13" s="46"/>
      <c r="VU13" s="46"/>
      <c r="VV13" s="46"/>
      <c r="VW13" s="46"/>
      <c r="VX13" s="46"/>
      <c r="VY13" s="46"/>
      <c r="VZ13" s="46"/>
      <c r="WA13" s="46"/>
      <c r="WB13" s="46"/>
      <c r="WC13" s="46"/>
      <c r="WD13" s="46"/>
      <c r="WE13" s="46"/>
      <c r="WF13" s="46"/>
      <c r="WG13" s="46"/>
      <c r="WH13" s="46"/>
      <c r="WI13" s="46"/>
      <c r="WJ13" s="46"/>
      <c r="WK13" s="46"/>
      <c r="WL13" s="46"/>
      <c r="WM13" s="46"/>
      <c r="WN13" s="46"/>
      <c r="WO13" s="46"/>
      <c r="WP13" s="46"/>
      <c r="WQ13" s="46"/>
      <c r="WR13" s="46"/>
      <c r="WS13" s="46"/>
      <c r="WT13" s="46"/>
      <c r="WU13" s="46"/>
      <c r="WV13" s="46"/>
      <c r="WW13" s="46"/>
      <c r="WX13" s="46"/>
      <c r="WY13" s="46"/>
      <c r="WZ13" s="46"/>
      <c r="XA13" s="46"/>
      <c r="XB13" s="46"/>
      <c r="XC13" s="46"/>
      <c r="XD13" s="46"/>
      <c r="XE13" s="46"/>
      <c r="XF13" s="46"/>
      <c r="XG13" s="46"/>
      <c r="XH13" s="46"/>
      <c r="XI13" s="46"/>
      <c r="XJ13" s="46"/>
      <c r="XK13" s="46"/>
      <c r="XL13" s="46"/>
      <c r="XM13" s="46"/>
      <c r="XN13" s="46"/>
      <c r="XO13" s="46"/>
      <c r="XP13" s="46"/>
      <c r="XQ13" s="46"/>
      <c r="XR13" s="46"/>
      <c r="XS13" s="46"/>
      <c r="XT13" s="46"/>
      <c r="XU13" s="46"/>
      <c r="XV13" s="46"/>
      <c r="XW13" s="46"/>
      <c r="XX13" s="46"/>
      <c r="XY13" s="46"/>
      <c r="XZ13" s="46"/>
      <c r="YA13" s="46"/>
      <c r="YB13" s="46"/>
      <c r="YC13" s="46"/>
      <c r="YD13" s="46"/>
      <c r="YE13" s="46"/>
      <c r="YF13" s="46"/>
      <c r="YG13" s="46"/>
      <c r="YH13" s="46"/>
      <c r="YI13" s="46"/>
      <c r="YJ13" s="46"/>
      <c r="YK13" s="46"/>
      <c r="YL13" s="46"/>
      <c r="YM13" s="46"/>
      <c r="YN13" s="46"/>
      <c r="YO13" s="46"/>
      <c r="YP13" s="46"/>
      <c r="YQ13" s="46"/>
      <c r="YR13" s="46"/>
      <c r="YS13" s="46"/>
      <c r="YT13" s="46"/>
      <c r="YU13" s="46"/>
      <c r="YV13" s="46"/>
      <c r="YW13" s="46"/>
      <c r="YX13" s="46"/>
      <c r="YY13" s="46"/>
      <c r="YZ13" s="46"/>
      <c r="ZA13" s="46"/>
      <c r="ZB13" s="46"/>
      <c r="ZC13" s="46"/>
      <c r="ZD13" s="46"/>
      <c r="ZE13" s="46"/>
      <c r="ZF13" s="46"/>
      <c r="ZG13" s="46"/>
      <c r="ZH13" s="46"/>
      <c r="ZI13" s="46"/>
      <c r="ZJ13" s="46"/>
      <c r="ZK13" s="46"/>
      <c r="ZL13" s="46"/>
      <c r="ZM13" s="46"/>
      <c r="ZN13" s="46"/>
      <c r="ZO13" s="46"/>
      <c r="ZP13" s="46"/>
      <c r="ZQ13" s="46"/>
      <c r="ZR13" s="46"/>
      <c r="ZS13" s="46"/>
      <c r="ZT13" s="46"/>
      <c r="ZU13" s="46"/>
      <c r="ZV13" s="46"/>
      <c r="ZW13" s="46"/>
      <c r="ZX13" s="46"/>
      <c r="ZY13" s="46"/>
      <c r="ZZ13" s="46"/>
      <c r="AAA13" s="46"/>
      <c r="AAB13" s="46"/>
      <c r="AAC13" s="46"/>
      <c r="AAD13" s="46"/>
      <c r="AAE13" s="46"/>
      <c r="AAF13" s="46"/>
      <c r="AAG13" s="46"/>
      <c r="AAH13" s="46"/>
      <c r="AAI13" s="46"/>
      <c r="AAJ13" s="46"/>
      <c r="AAK13" s="46"/>
      <c r="AAL13" s="46"/>
      <c r="AAM13" s="46"/>
      <c r="AAN13" s="46"/>
      <c r="AAO13" s="46"/>
      <c r="AAP13" s="46"/>
      <c r="AAQ13" s="46"/>
      <c r="AAR13" s="46"/>
      <c r="AAS13" s="46"/>
      <c r="AAT13" s="46"/>
      <c r="AAU13" s="46"/>
      <c r="AAV13" s="46"/>
      <c r="AAW13" s="46"/>
      <c r="AAX13" s="46"/>
      <c r="AAY13" s="46"/>
      <c r="AAZ13" s="46"/>
      <c r="ABA13" s="46"/>
      <c r="ABB13" s="46"/>
      <c r="ABC13" s="46"/>
      <c r="ABD13" s="46"/>
      <c r="ABE13" s="46"/>
      <c r="ABF13" s="46"/>
      <c r="ABG13" s="46"/>
      <c r="ABH13" s="46"/>
      <c r="ABI13" s="46"/>
      <c r="ABJ13" s="46"/>
      <c r="ABK13" s="46"/>
      <c r="ABL13" s="46"/>
      <c r="ABM13" s="46"/>
      <c r="ABN13" s="46"/>
      <c r="ABO13" s="46"/>
      <c r="ABP13" s="46"/>
      <c r="ABQ13" s="46"/>
      <c r="ABR13" s="46"/>
      <c r="ABS13" s="46"/>
      <c r="ABT13" s="46"/>
      <c r="ABU13" s="46"/>
      <c r="ABV13" s="46"/>
      <c r="ABW13" s="46"/>
      <c r="ABX13" s="46"/>
      <c r="ABY13" s="46"/>
      <c r="ABZ13" s="46"/>
      <c r="ACA13" s="46"/>
      <c r="ACB13" s="46"/>
      <c r="ACC13" s="46"/>
      <c r="ACD13" s="46"/>
      <c r="ACE13" s="46"/>
      <c r="ACF13" s="46"/>
      <c r="ACG13" s="46"/>
      <c r="ACH13" s="46"/>
      <c r="ACI13" s="46"/>
      <c r="ACJ13" s="46"/>
      <c r="ACK13" s="46"/>
      <c r="ACL13" s="46"/>
      <c r="ACM13" s="46"/>
      <c r="ACN13" s="46"/>
      <c r="ACO13" s="46"/>
      <c r="ACP13" s="46"/>
      <c r="ACQ13" s="46"/>
      <c r="ACR13" s="46"/>
      <c r="ACS13" s="46"/>
      <c r="ACT13" s="46"/>
      <c r="ACU13" s="46"/>
      <c r="ACV13" s="46"/>
      <c r="ACW13" s="46"/>
      <c r="ACX13" s="46"/>
      <c r="ACY13" s="46"/>
      <c r="ACZ13" s="46"/>
      <c r="ADA13" s="46"/>
      <c r="ADB13" s="46"/>
      <c r="ADC13" s="46"/>
      <c r="ADD13" s="46"/>
      <c r="ADE13" s="46"/>
      <c r="ADF13" s="46"/>
      <c r="ADG13" s="46"/>
      <c r="ADH13" s="46"/>
      <c r="ADI13" s="46"/>
      <c r="ADJ13" s="46"/>
      <c r="ADK13" s="46"/>
      <c r="ADL13" s="46"/>
      <c r="ADM13" s="46"/>
      <c r="ADN13" s="46"/>
      <c r="ADO13" s="46"/>
      <c r="ADP13" s="46"/>
      <c r="ADQ13" s="46"/>
      <c r="ADR13" s="46"/>
      <c r="ADS13" s="46"/>
      <c r="ADT13" s="46"/>
      <c r="ADU13" s="46"/>
      <c r="ADV13" s="46"/>
      <c r="ADW13" s="46"/>
      <c r="ADX13" s="46"/>
      <c r="ADY13" s="46"/>
      <c r="ADZ13" s="46"/>
      <c r="AEA13" s="46"/>
      <c r="AEB13" s="46"/>
      <c r="AEC13" s="46"/>
      <c r="AED13" s="46"/>
      <c r="AEE13" s="46"/>
      <c r="AEF13" s="46"/>
      <c r="AEG13" s="46"/>
      <c r="AEH13" s="46"/>
      <c r="AEI13" s="46"/>
      <c r="AEJ13" s="46"/>
      <c r="AEK13" s="46"/>
      <c r="AEL13" s="46"/>
      <c r="AEM13" s="46"/>
      <c r="AEN13" s="46"/>
      <c r="AEO13" s="46"/>
      <c r="AEP13" s="46"/>
      <c r="AEQ13" s="46"/>
      <c r="AER13" s="46"/>
      <c r="AES13" s="46"/>
      <c r="AET13" s="46"/>
      <c r="AEU13" s="46"/>
      <c r="AEV13" s="46"/>
      <c r="AEW13" s="46"/>
      <c r="AEX13" s="46"/>
      <c r="AEY13" s="46"/>
      <c r="AEZ13" s="46"/>
      <c r="AFA13" s="46"/>
      <c r="AFB13" s="46"/>
      <c r="AFC13" s="46"/>
      <c r="AFD13" s="46"/>
      <c r="AFE13" s="46"/>
      <c r="AFF13" s="46"/>
      <c r="AFG13" s="46"/>
      <c r="AFH13" s="46"/>
      <c r="AFI13" s="46"/>
      <c r="AFJ13" s="46"/>
      <c r="AFK13" s="46"/>
      <c r="AFL13" s="46"/>
      <c r="AFM13" s="46"/>
      <c r="AFN13" s="46"/>
      <c r="AFO13" s="46"/>
      <c r="AFP13" s="46"/>
      <c r="AFQ13" s="46"/>
      <c r="AFR13" s="46"/>
      <c r="AFS13" s="46"/>
      <c r="AFT13" s="46"/>
      <c r="AFU13" s="46"/>
      <c r="AFV13" s="46"/>
      <c r="AFW13" s="46"/>
      <c r="AFX13" s="46"/>
      <c r="AFY13" s="46"/>
      <c r="AFZ13" s="46"/>
      <c r="AGA13" s="46"/>
      <c r="AGB13" s="46"/>
      <c r="AGC13" s="46"/>
      <c r="AGD13" s="46"/>
      <c r="AGE13" s="46"/>
      <c r="AGF13" s="46"/>
      <c r="AGG13" s="46"/>
      <c r="AGH13" s="46"/>
      <c r="AGI13" s="46"/>
      <c r="AGJ13" s="46"/>
      <c r="AGK13" s="46"/>
      <c r="AGL13" s="46"/>
      <c r="AGM13" s="46"/>
      <c r="AGN13" s="46"/>
      <c r="AGO13" s="46"/>
      <c r="AGP13" s="46"/>
      <c r="AGQ13" s="46"/>
      <c r="AGR13" s="46"/>
      <c r="AGS13" s="46"/>
      <c r="AGT13" s="46"/>
      <c r="AGU13" s="46"/>
      <c r="AGV13" s="46"/>
      <c r="AGW13" s="46"/>
      <c r="AGX13" s="46"/>
      <c r="AGY13" s="46"/>
      <c r="AGZ13" s="46"/>
      <c r="AHA13" s="46"/>
      <c r="AHB13" s="46"/>
      <c r="AHC13" s="46"/>
      <c r="AHD13" s="46"/>
      <c r="AHE13" s="46"/>
      <c r="AHF13" s="46"/>
      <c r="AHG13" s="46"/>
      <c r="AHH13" s="46"/>
      <c r="AHI13" s="46"/>
      <c r="AHJ13" s="46"/>
      <c r="AHK13" s="46"/>
      <c r="AHL13" s="46"/>
      <c r="AHM13" s="46"/>
      <c r="AHN13" s="46"/>
      <c r="AHO13" s="46"/>
      <c r="AHP13" s="46"/>
      <c r="AHQ13" s="46"/>
      <c r="AHR13" s="46"/>
      <c r="AHS13" s="46"/>
      <c r="AHT13" s="46"/>
      <c r="AHU13" s="46"/>
      <c r="AHV13" s="46"/>
      <c r="AHW13" s="46"/>
      <c r="AHX13" s="46"/>
      <c r="AHY13" s="46"/>
      <c r="AHZ13" s="46"/>
      <c r="AIA13" s="46"/>
      <c r="AIB13" s="46"/>
      <c r="AIC13" s="46"/>
      <c r="AID13" s="46"/>
      <c r="AIE13" s="46"/>
      <c r="AIF13" s="46"/>
      <c r="AIG13" s="46"/>
      <c r="AIH13" s="46"/>
      <c r="AII13" s="46"/>
      <c r="AIJ13" s="46"/>
      <c r="AIK13" s="46"/>
      <c r="AIL13" s="46"/>
      <c r="AIM13" s="46"/>
      <c r="AIN13" s="46"/>
      <c r="AIO13" s="46"/>
      <c r="AIP13" s="46"/>
      <c r="AIQ13" s="46"/>
      <c r="AIR13" s="46"/>
      <c r="AIS13" s="46"/>
      <c r="AIT13" s="46"/>
      <c r="AIU13" s="46"/>
      <c r="AIV13" s="46"/>
      <c r="AIW13" s="46"/>
      <c r="AIX13" s="46"/>
      <c r="AIY13" s="46"/>
      <c r="AIZ13" s="46"/>
      <c r="AJA13" s="46"/>
      <c r="AJB13" s="46"/>
      <c r="AJC13" s="46"/>
      <c r="AJD13" s="46"/>
      <c r="AJE13" s="46"/>
      <c r="AJF13" s="46"/>
      <c r="AJG13" s="46"/>
      <c r="AJH13" s="46"/>
      <c r="AJI13" s="46"/>
      <c r="AJJ13" s="46"/>
      <c r="AJK13" s="46"/>
      <c r="AJL13" s="46"/>
      <c r="AJM13" s="46"/>
      <c r="AJN13" s="46"/>
      <c r="AJO13" s="46"/>
      <c r="AJP13" s="46"/>
      <c r="AJQ13" s="46"/>
      <c r="AJR13" s="46"/>
      <c r="AJS13" s="46"/>
      <c r="AJT13" s="46"/>
      <c r="AJU13" s="46"/>
      <c r="AJV13" s="46"/>
      <c r="AJW13" s="46"/>
      <c r="AJX13" s="46"/>
      <c r="AJY13" s="46"/>
      <c r="AJZ13" s="46"/>
      <c r="AKA13" s="46"/>
      <c r="AKB13" s="46"/>
      <c r="AKC13" s="46"/>
      <c r="AKD13" s="46"/>
      <c r="AKE13" s="46"/>
      <c r="AKF13" s="46"/>
      <c r="AKG13" s="46"/>
      <c r="AKH13" s="46"/>
      <c r="AKI13" s="46"/>
      <c r="AKJ13" s="46"/>
      <c r="AKK13" s="46"/>
      <c r="AKL13" s="46"/>
      <c r="AKM13" s="46"/>
      <c r="AKN13" s="46"/>
      <c r="AKO13" s="46"/>
      <c r="AKP13" s="46"/>
      <c r="AKQ13" s="46"/>
      <c r="AKR13" s="46"/>
      <c r="AKS13" s="46"/>
      <c r="AKT13" s="46"/>
      <c r="AKU13" s="46"/>
      <c r="AKV13" s="46"/>
      <c r="AKW13" s="46"/>
      <c r="AKX13" s="46"/>
      <c r="AKY13" s="46"/>
      <c r="AKZ13" s="46"/>
      <c r="ALA13" s="46"/>
      <c r="ALB13" s="46"/>
      <c r="ALC13" s="46"/>
      <c r="ALD13" s="46"/>
      <c r="ALE13" s="46"/>
      <c r="ALF13" s="46"/>
      <c r="ALG13" s="46"/>
      <c r="ALH13" s="46"/>
      <c r="ALI13" s="46"/>
      <c r="ALJ13" s="46"/>
      <c r="ALK13" s="46"/>
      <c r="ALL13" s="46"/>
      <c r="ALM13" s="46"/>
      <c r="ALN13" s="46"/>
      <c r="ALO13" s="46"/>
      <c r="ALP13" s="46"/>
      <c r="ALQ13" s="46"/>
      <c r="ALR13" s="46"/>
      <c r="ALS13" s="46"/>
      <c r="ALT13" s="46"/>
      <c r="ALU13" s="46"/>
      <c r="ALV13" s="46"/>
      <c r="ALW13" s="46"/>
      <c r="ALX13" s="46"/>
      <c r="ALY13" s="46"/>
      <c r="ALZ13" s="46"/>
      <c r="AMA13" s="46"/>
      <c r="AMB13" s="46"/>
      <c r="AMC13" s="46"/>
      <c r="AMD13" s="46"/>
      <c r="AME13" s="46"/>
      <c r="AMF13" s="46"/>
      <c r="AMG13" s="46"/>
      <c r="AMH13" s="46"/>
      <c r="AMI13" s="46"/>
      <c r="AMJ13" s="46"/>
      <c r="AMK13" s="46"/>
      <c r="AML13" s="46"/>
      <c r="AMM13" s="46"/>
      <c r="AMN13" s="46"/>
      <c r="AMO13" s="46"/>
      <c r="AMP13" s="46"/>
      <c r="AMQ13" s="46"/>
      <c r="AMR13" s="46"/>
      <c r="AMS13" s="46"/>
      <c r="AMT13" s="46"/>
      <c r="AMU13" s="46"/>
      <c r="AMV13" s="46"/>
      <c r="AMW13" s="46"/>
      <c r="AMX13" s="46"/>
      <c r="AMY13" s="46"/>
      <c r="AMZ13" s="46"/>
      <c r="ANA13" s="46"/>
      <c r="ANB13" s="46"/>
      <c r="ANC13" s="46"/>
      <c r="AND13" s="46"/>
      <c r="ANE13" s="46"/>
      <c r="ANF13" s="46"/>
      <c r="ANG13" s="46"/>
      <c r="ANH13" s="46"/>
      <c r="ANI13" s="46"/>
      <c r="ANJ13" s="46"/>
      <c r="ANK13" s="46"/>
      <c r="ANL13" s="46"/>
      <c r="ANM13" s="46"/>
      <c r="ANN13" s="46"/>
      <c r="ANO13" s="46"/>
      <c r="ANP13" s="46"/>
      <c r="ANQ13" s="46"/>
      <c r="ANR13" s="46"/>
      <c r="ANS13" s="46"/>
      <c r="ANT13" s="46"/>
      <c r="ANU13" s="46"/>
      <c r="ANV13" s="46"/>
      <c r="ANW13" s="46"/>
      <c r="ANX13" s="46"/>
      <c r="ANY13" s="46"/>
      <c r="ANZ13" s="46"/>
      <c r="AOA13" s="46"/>
      <c r="AOB13" s="46"/>
      <c r="AOC13" s="46"/>
      <c r="AOD13" s="46"/>
      <c r="AOE13" s="46"/>
      <c r="AOF13" s="46"/>
      <c r="AOG13" s="46"/>
      <c r="AOH13" s="46"/>
      <c r="AOI13" s="46"/>
      <c r="AOJ13" s="46"/>
      <c r="AOK13" s="46"/>
      <c r="AOL13" s="46"/>
      <c r="AOM13" s="46"/>
      <c r="AON13" s="46"/>
      <c r="AOO13" s="46"/>
      <c r="AOP13" s="46"/>
      <c r="AOQ13" s="46"/>
      <c r="AOR13" s="46"/>
      <c r="AOS13" s="46"/>
      <c r="AOT13" s="46"/>
      <c r="AOU13" s="46"/>
      <c r="AOV13" s="46"/>
      <c r="AOW13" s="46"/>
      <c r="AOX13" s="46"/>
      <c r="AOY13" s="46"/>
      <c r="AOZ13" s="46"/>
      <c r="APA13" s="46"/>
      <c r="APB13" s="46"/>
      <c r="APC13" s="46"/>
      <c r="APD13" s="46"/>
      <c r="APE13" s="46"/>
      <c r="APF13" s="46"/>
      <c r="APG13" s="46"/>
      <c r="APH13" s="46"/>
      <c r="API13" s="46"/>
      <c r="APJ13" s="46"/>
      <c r="APK13" s="46"/>
      <c r="APL13" s="46"/>
      <c r="APM13" s="46"/>
      <c r="APN13" s="46"/>
      <c r="APO13" s="46"/>
      <c r="APP13" s="46"/>
      <c r="APQ13" s="46"/>
      <c r="APR13" s="46"/>
      <c r="APS13" s="46"/>
      <c r="APT13" s="46"/>
      <c r="APU13" s="46"/>
      <c r="APV13" s="46"/>
      <c r="APW13" s="46"/>
      <c r="APX13" s="46"/>
      <c r="APY13" s="46"/>
      <c r="APZ13" s="46"/>
      <c r="AQA13" s="46"/>
      <c r="AQB13" s="46"/>
      <c r="AQC13" s="46"/>
      <c r="AQD13" s="46"/>
      <c r="AQE13" s="46"/>
      <c r="AQF13" s="46"/>
      <c r="AQG13" s="46"/>
      <c r="AQH13" s="46"/>
      <c r="AQI13" s="46"/>
      <c r="AQJ13" s="46"/>
      <c r="AQK13" s="46"/>
      <c r="AQL13" s="46"/>
      <c r="AQM13" s="46"/>
      <c r="AQN13" s="46"/>
      <c r="AQO13" s="46"/>
      <c r="AQP13" s="46"/>
      <c r="AQQ13" s="46"/>
      <c r="AQR13" s="46"/>
      <c r="AQS13" s="46"/>
      <c r="AQT13" s="46"/>
      <c r="AQU13" s="46"/>
      <c r="AQV13" s="46"/>
      <c r="AQW13" s="46"/>
      <c r="AQX13" s="46"/>
      <c r="AQY13" s="46"/>
      <c r="AQZ13" s="46"/>
      <c r="ARA13" s="46"/>
      <c r="ARB13" s="46"/>
      <c r="ARC13" s="46"/>
      <c r="ARD13" s="46"/>
      <c r="ARE13" s="46"/>
      <c r="ARF13" s="46"/>
      <c r="ARG13" s="46"/>
      <c r="ARH13" s="46"/>
      <c r="ARI13" s="46"/>
      <c r="ARJ13" s="46"/>
      <c r="ARK13" s="46"/>
      <c r="ARL13" s="46"/>
      <c r="ARM13" s="46"/>
      <c r="ARN13" s="46"/>
      <c r="ARO13" s="46"/>
      <c r="ARP13" s="46"/>
      <c r="ARQ13" s="46"/>
      <c r="ARR13" s="46"/>
      <c r="ARS13" s="46"/>
      <c r="ART13" s="46"/>
      <c r="ARU13" s="46"/>
      <c r="ARV13" s="46"/>
      <c r="ARW13" s="46"/>
      <c r="ARX13" s="46"/>
      <c r="ARY13" s="46"/>
      <c r="ARZ13" s="46"/>
      <c r="ASA13" s="46"/>
      <c r="ASB13" s="46"/>
      <c r="ASC13" s="46"/>
      <c r="ASD13" s="46"/>
      <c r="ASE13" s="46"/>
      <c r="ASF13" s="46"/>
      <c r="ASG13" s="46"/>
      <c r="ASH13" s="46"/>
      <c r="ASI13" s="46"/>
      <c r="ASJ13" s="46"/>
      <c r="ASK13" s="46"/>
      <c r="ASL13" s="46"/>
      <c r="ASM13" s="46"/>
      <c r="ASN13" s="46"/>
      <c r="ASO13" s="46"/>
      <c r="ASP13" s="46"/>
      <c r="ASQ13" s="46"/>
      <c r="ASR13" s="46"/>
      <c r="ASS13" s="46"/>
      <c r="AST13" s="46"/>
      <c r="ASU13" s="46"/>
      <c r="ASV13" s="46"/>
      <c r="ASW13" s="46"/>
      <c r="ASX13" s="46"/>
      <c r="ASY13" s="46"/>
      <c r="ASZ13" s="46"/>
      <c r="ATA13" s="46"/>
      <c r="ATB13" s="46"/>
      <c r="ATC13" s="46"/>
      <c r="ATD13" s="46"/>
      <c r="ATE13" s="46"/>
      <c r="ATF13" s="46"/>
      <c r="ATG13" s="46"/>
      <c r="ATH13" s="46"/>
      <c r="ATI13" s="46"/>
      <c r="ATJ13" s="46"/>
      <c r="ATK13" s="46"/>
      <c r="ATL13" s="46"/>
      <c r="ATM13" s="46"/>
      <c r="ATN13" s="46"/>
      <c r="ATO13" s="46"/>
      <c r="ATP13" s="46"/>
      <c r="ATQ13" s="46"/>
      <c r="ATR13" s="46"/>
      <c r="ATS13" s="46"/>
      <c r="ATT13" s="46"/>
      <c r="ATU13" s="46"/>
      <c r="ATV13" s="46"/>
      <c r="ATW13" s="46"/>
      <c r="ATX13" s="46"/>
      <c r="ATY13" s="46"/>
      <c r="ATZ13" s="46"/>
      <c r="AUA13" s="46"/>
      <c r="AUB13" s="46"/>
      <c r="AUC13" s="46"/>
      <c r="AUD13" s="46"/>
      <c r="AUE13" s="46"/>
      <c r="AUF13" s="46"/>
      <c r="AUG13" s="46"/>
      <c r="AUH13" s="46"/>
      <c r="AUI13" s="46"/>
      <c r="AUJ13" s="46"/>
      <c r="AUK13" s="46"/>
      <c r="AUL13" s="46"/>
      <c r="AUM13" s="46"/>
      <c r="AUN13" s="46"/>
      <c r="AUO13" s="46"/>
      <c r="AUP13" s="46"/>
      <c r="AUQ13" s="46"/>
      <c r="AUR13" s="46"/>
      <c r="AUS13" s="46"/>
      <c r="AUT13" s="46"/>
      <c r="AUU13" s="46"/>
      <c r="AUV13" s="46"/>
      <c r="AUW13" s="46"/>
      <c r="AUX13" s="46"/>
      <c r="AUY13" s="46"/>
      <c r="AUZ13" s="46"/>
      <c r="AVA13" s="46"/>
      <c r="AVB13" s="46"/>
      <c r="AVC13" s="46"/>
      <c r="AVD13" s="46"/>
      <c r="AVE13" s="46"/>
      <c r="AVF13" s="46"/>
      <c r="AVG13" s="46"/>
      <c r="AVH13" s="46"/>
      <c r="AVI13" s="46"/>
      <c r="AVJ13" s="46"/>
      <c r="AVK13" s="46"/>
      <c r="AVL13" s="46"/>
      <c r="AVM13" s="46"/>
      <c r="AVN13" s="46"/>
      <c r="AVO13" s="46"/>
      <c r="AVP13" s="46"/>
      <c r="AVQ13" s="46"/>
      <c r="AVR13" s="46"/>
      <c r="AVS13" s="46"/>
      <c r="AVT13" s="46"/>
      <c r="AVU13" s="46"/>
      <c r="AVV13" s="46"/>
      <c r="AVW13" s="46"/>
      <c r="AVX13" s="46"/>
      <c r="AVY13" s="46"/>
      <c r="AVZ13" s="46"/>
      <c r="AWA13" s="46"/>
      <c r="AWB13" s="46"/>
      <c r="AWC13" s="46"/>
      <c r="AWD13" s="46"/>
      <c r="AWE13" s="46"/>
      <c r="AWF13" s="46"/>
      <c r="AWG13" s="46"/>
      <c r="AWH13" s="46"/>
      <c r="AWI13" s="46"/>
      <c r="AWJ13" s="46"/>
      <c r="AWK13" s="46"/>
      <c r="AWL13" s="46"/>
      <c r="AWM13" s="46"/>
      <c r="AWN13" s="46"/>
      <c r="AWO13" s="46"/>
      <c r="AWP13" s="46"/>
      <c r="AWQ13" s="46"/>
      <c r="AWR13" s="46"/>
      <c r="AWS13" s="46"/>
      <c r="AWT13" s="46"/>
      <c r="AWU13" s="46"/>
      <c r="AWV13" s="46"/>
      <c r="AWW13" s="46"/>
      <c r="AWX13" s="46"/>
      <c r="AWY13" s="46"/>
      <c r="AWZ13" s="46"/>
      <c r="AXA13" s="46"/>
      <c r="AXB13" s="46"/>
      <c r="AXC13" s="46"/>
      <c r="AXD13" s="46"/>
      <c r="AXE13" s="46"/>
      <c r="AXF13" s="46"/>
      <c r="AXG13" s="46"/>
      <c r="AXH13" s="46"/>
      <c r="AXI13" s="46"/>
      <c r="AXJ13" s="46"/>
      <c r="AXK13" s="46"/>
      <c r="AXL13" s="46"/>
      <c r="AXM13" s="46"/>
      <c r="AXN13" s="46"/>
      <c r="AXO13" s="46"/>
      <c r="AXP13" s="46"/>
      <c r="AXQ13" s="46"/>
      <c r="AXR13" s="46"/>
      <c r="AXS13" s="46"/>
      <c r="AXT13" s="46"/>
      <c r="AXU13" s="46"/>
      <c r="AXV13" s="46"/>
      <c r="AXW13" s="46"/>
      <c r="AXX13" s="46"/>
      <c r="AXY13" s="46"/>
      <c r="AXZ13" s="46"/>
      <c r="AYA13" s="46"/>
      <c r="AYB13" s="46"/>
      <c r="AYC13" s="46"/>
      <c r="AYD13" s="46"/>
      <c r="AYE13" s="46"/>
      <c r="AYF13" s="46"/>
      <c r="AYG13" s="46"/>
      <c r="AYH13" s="46"/>
      <c r="AYI13" s="46"/>
      <c r="AYJ13" s="46"/>
      <c r="AYK13" s="46"/>
      <c r="AYL13" s="46"/>
      <c r="AYM13" s="46"/>
      <c r="AYN13" s="46"/>
      <c r="AYO13" s="46"/>
      <c r="AYP13" s="46"/>
      <c r="AYQ13" s="46"/>
      <c r="AYR13" s="46"/>
      <c r="AYS13" s="46"/>
      <c r="AYT13" s="46"/>
      <c r="AYU13" s="46"/>
      <c r="AYV13" s="46"/>
      <c r="AYW13" s="46"/>
      <c r="AYX13" s="46"/>
      <c r="AYY13" s="46"/>
      <c r="AYZ13" s="46"/>
      <c r="AZA13" s="46"/>
      <c r="AZB13" s="46"/>
      <c r="AZC13" s="46"/>
      <c r="AZD13" s="46"/>
      <c r="AZE13" s="46"/>
      <c r="AZF13" s="46"/>
      <c r="AZG13" s="46"/>
      <c r="AZH13" s="46"/>
      <c r="AZI13" s="46"/>
      <c r="AZJ13" s="46"/>
      <c r="AZK13" s="46"/>
      <c r="AZL13" s="46"/>
      <c r="AZM13" s="46"/>
      <c r="AZN13" s="46"/>
      <c r="AZO13" s="46"/>
      <c r="AZP13" s="46"/>
      <c r="AZQ13" s="46"/>
      <c r="AZR13" s="46"/>
      <c r="AZS13" s="46"/>
      <c r="AZT13" s="46"/>
      <c r="AZU13" s="46"/>
      <c r="AZV13" s="46"/>
      <c r="AZW13" s="46"/>
      <c r="AZX13" s="46"/>
      <c r="AZY13" s="46"/>
      <c r="AZZ13" s="46"/>
      <c r="BAA13" s="46"/>
      <c r="BAB13" s="46"/>
      <c r="BAC13" s="46"/>
      <c r="BAD13" s="46"/>
      <c r="BAE13" s="46"/>
      <c r="BAF13" s="46"/>
      <c r="BAG13" s="46"/>
      <c r="BAH13" s="46"/>
      <c r="BAI13" s="46"/>
      <c r="BAJ13" s="46"/>
      <c r="BAK13" s="46"/>
      <c r="BAL13" s="46"/>
      <c r="BAM13" s="46"/>
      <c r="BAN13" s="46"/>
      <c r="BAO13" s="46"/>
      <c r="BAP13" s="46"/>
      <c r="BAQ13" s="46"/>
      <c r="BAR13" s="46"/>
      <c r="BAS13" s="46"/>
      <c r="BAT13" s="46"/>
      <c r="BAU13" s="46"/>
      <c r="BAV13" s="46"/>
      <c r="BAW13" s="46"/>
      <c r="BAX13" s="46"/>
      <c r="BAY13" s="46"/>
      <c r="BAZ13" s="46"/>
      <c r="BBA13" s="46"/>
      <c r="BBB13" s="46"/>
      <c r="BBC13" s="46"/>
      <c r="BBD13" s="46"/>
      <c r="BBE13" s="46"/>
      <c r="BBF13" s="46"/>
      <c r="BBG13" s="46"/>
      <c r="BBH13" s="46"/>
      <c r="BBI13" s="46"/>
      <c r="BBJ13" s="46"/>
      <c r="BBK13" s="46"/>
      <c r="BBL13" s="46"/>
      <c r="BBM13" s="46"/>
      <c r="BBN13" s="46"/>
      <c r="BBO13" s="46"/>
      <c r="BBP13" s="46"/>
      <c r="BBQ13" s="46"/>
      <c r="BBR13" s="46"/>
      <c r="BBS13" s="46"/>
      <c r="BBT13" s="46"/>
      <c r="BBU13" s="46"/>
      <c r="BBV13" s="46"/>
      <c r="BBW13" s="46"/>
      <c r="BBX13" s="46"/>
      <c r="BBY13" s="46"/>
      <c r="BBZ13" s="46"/>
      <c r="BCA13" s="46"/>
      <c r="BCB13" s="46"/>
      <c r="BCC13" s="46"/>
      <c r="BCD13" s="46"/>
      <c r="BCE13" s="46"/>
      <c r="BCF13" s="46"/>
      <c r="BCG13" s="46"/>
      <c r="BCH13" s="46"/>
      <c r="BCI13" s="46"/>
      <c r="BCJ13" s="46"/>
      <c r="BCK13" s="46"/>
      <c r="BCL13" s="46"/>
      <c r="BCM13" s="46"/>
      <c r="BCN13" s="46"/>
      <c r="BCO13" s="46"/>
      <c r="BCP13" s="46"/>
      <c r="BCQ13" s="46"/>
      <c r="BCR13" s="46"/>
      <c r="BCS13" s="46"/>
      <c r="BCT13" s="46"/>
      <c r="BCU13" s="46"/>
      <c r="BCV13" s="46"/>
      <c r="BCW13" s="46"/>
      <c r="BCX13" s="46"/>
      <c r="BCY13" s="46"/>
      <c r="BCZ13" s="46"/>
      <c r="BDA13" s="46"/>
      <c r="BDB13" s="46"/>
      <c r="BDC13" s="46"/>
      <c r="BDD13" s="46"/>
      <c r="BDE13" s="46"/>
      <c r="BDF13" s="46"/>
      <c r="BDG13" s="46"/>
      <c r="BDH13" s="46"/>
      <c r="BDI13" s="46"/>
      <c r="BDJ13" s="46"/>
      <c r="BDK13" s="46"/>
      <c r="BDL13" s="46"/>
      <c r="BDM13" s="46"/>
      <c r="BDN13" s="46"/>
      <c r="BDO13" s="46"/>
      <c r="BDP13" s="46"/>
      <c r="BDQ13" s="46"/>
      <c r="BDR13" s="46"/>
      <c r="BDS13" s="46"/>
      <c r="BDT13" s="46"/>
      <c r="BDU13" s="46"/>
      <c r="BDV13" s="46"/>
      <c r="BDW13" s="46"/>
      <c r="BDX13" s="46"/>
      <c r="BDY13" s="46"/>
      <c r="BDZ13" s="46"/>
      <c r="BEA13" s="46"/>
      <c r="BEB13" s="46"/>
      <c r="BEC13" s="46"/>
      <c r="BED13" s="46"/>
      <c r="BEE13" s="46"/>
      <c r="BEF13" s="46"/>
      <c r="BEG13" s="46"/>
      <c r="BEH13" s="46"/>
      <c r="BEI13" s="46"/>
      <c r="BEJ13" s="46"/>
      <c r="BEK13" s="46"/>
      <c r="BEL13" s="46"/>
      <c r="BEM13" s="46"/>
      <c r="BEN13" s="46"/>
      <c r="BEO13" s="46"/>
      <c r="BEP13" s="46"/>
      <c r="BEQ13" s="46"/>
      <c r="BER13" s="46"/>
      <c r="BES13" s="46"/>
      <c r="BET13" s="46"/>
      <c r="BEU13" s="46"/>
      <c r="BEV13" s="46"/>
      <c r="BEW13" s="46"/>
      <c r="BEX13" s="46"/>
      <c r="BEY13" s="46"/>
      <c r="BEZ13" s="46"/>
      <c r="BFA13" s="46"/>
      <c r="BFB13" s="46"/>
      <c r="BFC13" s="46"/>
      <c r="BFD13" s="46"/>
      <c r="BFE13" s="46"/>
      <c r="BFF13" s="46"/>
      <c r="BFG13" s="46"/>
      <c r="BFH13" s="46"/>
      <c r="BFI13" s="46"/>
      <c r="BFJ13" s="46"/>
      <c r="BFK13" s="46"/>
      <c r="BFL13" s="46"/>
      <c r="BFM13" s="46"/>
      <c r="BFN13" s="46"/>
      <c r="BFO13" s="46"/>
      <c r="BFP13" s="46"/>
      <c r="BFQ13" s="46"/>
      <c r="BFR13" s="46"/>
      <c r="BFS13" s="46"/>
      <c r="BFT13" s="46"/>
      <c r="BFU13" s="46"/>
      <c r="BFV13" s="46"/>
      <c r="BFW13" s="46"/>
      <c r="BFX13" s="46"/>
      <c r="BFY13" s="46"/>
      <c r="BFZ13" s="46"/>
      <c r="BGA13" s="46"/>
      <c r="BGB13" s="46"/>
      <c r="BGC13" s="46"/>
      <c r="BGD13" s="46"/>
      <c r="BGE13" s="46"/>
      <c r="BGF13" s="46"/>
      <c r="BGG13" s="46"/>
      <c r="BGH13" s="46"/>
      <c r="BGI13" s="46"/>
      <c r="BGJ13" s="46"/>
      <c r="BGK13" s="46"/>
      <c r="BGL13" s="46"/>
      <c r="BGM13" s="46"/>
      <c r="BGN13" s="46"/>
      <c r="BGO13" s="46"/>
      <c r="BGP13" s="46"/>
      <c r="BGQ13" s="46"/>
      <c r="BGR13" s="46"/>
      <c r="BGS13" s="46"/>
      <c r="BGT13" s="46"/>
      <c r="BGU13" s="46"/>
      <c r="BGV13" s="46"/>
      <c r="BGW13" s="46"/>
      <c r="BGX13" s="46"/>
      <c r="BGY13" s="46"/>
      <c r="BGZ13" s="46"/>
      <c r="BHA13" s="46"/>
      <c r="BHB13" s="46"/>
      <c r="BHC13" s="46"/>
      <c r="BHD13" s="46"/>
      <c r="BHE13" s="46"/>
      <c r="BHF13" s="46"/>
      <c r="BHG13" s="46"/>
      <c r="BHH13" s="46"/>
      <c r="BHI13" s="46"/>
      <c r="BHJ13" s="46"/>
      <c r="BHK13" s="46"/>
      <c r="BHL13" s="46"/>
      <c r="BHM13" s="46"/>
      <c r="BHN13" s="46"/>
      <c r="BHO13" s="46"/>
      <c r="BHP13" s="46"/>
      <c r="BHQ13" s="46"/>
      <c r="BHR13" s="46"/>
      <c r="BHS13" s="46"/>
      <c r="BHT13" s="46"/>
      <c r="BHU13" s="46"/>
      <c r="BHV13" s="46"/>
      <c r="BHW13" s="46"/>
      <c r="BHX13" s="46"/>
      <c r="BHY13" s="46"/>
      <c r="BHZ13" s="46"/>
      <c r="BIA13" s="46"/>
      <c r="BIB13" s="46"/>
      <c r="BIC13" s="46"/>
      <c r="BID13" s="46"/>
      <c r="BIE13" s="46"/>
      <c r="BIF13" s="46"/>
      <c r="BIG13" s="46"/>
      <c r="BIH13" s="46"/>
      <c r="BII13" s="46"/>
      <c r="BIJ13" s="46"/>
      <c r="BIK13" s="46"/>
      <c r="BIL13" s="46"/>
      <c r="BIM13" s="46"/>
      <c r="BIN13" s="46"/>
      <c r="BIO13" s="46"/>
      <c r="BIP13" s="46"/>
      <c r="BIQ13" s="46"/>
      <c r="BIR13" s="46"/>
      <c r="BIS13" s="46"/>
      <c r="BIT13" s="46"/>
      <c r="BIU13" s="46"/>
      <c r="BIV13" s="46"/>
      <c r="BIW13" s="46"/>
      <c r="BIX13" s="46"/>
      <c r="BIY13" s="46"/>
      <c r="BIZ13" s="46"/>
      <c r="BJA13" s="46"/>
      <c r="BJB13" s="46"/>
      <c r="BJC13" s="46"/>
      <c r="BJD13" s="46"/>
      <c r="BJE13" s="46"/>
      <c r="BJF13" s="46"/>
      <c r="BJG13" s="46"/>
      <c r="BJH13" s="46"/>
      <c r="BJI13" s="46"/>
      <c r="BJJ13" s="46"/>
      <c r="BJK13" s="46"/>
      <c r="BJL13" s="46"/>
      <c r="BJM13" s="46"/>
      <c r="BJN13" s="46"/>
      <c r="BJO13" s="46"/>
      <c r="BJP13" s="46"/>
      <c r="BJQ13" s="46"/>
      <c r="BJR13" s="46"/>
      <c r="BJS13" s="46"/>
      <c r="BJT13" s="46"/>
      <c r="BJU13" s="46"/>
      <c r="BJV13" s="46"/>
      <c r="BJW13" s="46"/>
      <c r="BJX13" s="46"/>
      <c r="BJY13" s="46"/>
      <c r="BJZ13" s="46"/>
      <c r="BKA13" s="46"/>
      <c r="BKB13" s="46"/>
      <c r="BKC13" s="46"/>
      <c r="BKD13" s="46"/>
      <c r="BKE13" s="46"/>
      <c r="BKF13" s="46"/>
      <c r="BKG13" s="46"/>
      <c r="BKH13" s="46"/>
      <c r="BKI13" s="46"/>
      <c r="BKJ13" s="46"/>
      <c r="BKK13" s="46"/>
      <c r="BKL13" s="46"/>
      <c r="BKM13" s="46"/>
      <c r="BKN13" s="46"/>
      <c r="BKO13" s="46"/>
      <c r="BKP13" s="46"/>
      <c r="BKQ13" s="46"/>
      <c r="BKR13" s="46"/>
      <c r="BKS13" s="46"/>
      <c r="BKT13" s="46"/>
      <c r="BKU13" s="46"/>
      <c r="BKV13" s="46"/>
      <c r="BKW13" s="46"/>
      <c r="BKX13" s="46"/>
      <c r="BKY13" s="46"/>
      <c r="BKZ13" s="46"/>
      <c r="BLA13" s="46"/>
      <c r="BLB13" s="46"/>
      <c r="BLC13" s="46"/>
      <c r="BLD13" s="46"/>
      <c r="BLE13" s="46"/>
      <c r="BLF13" s="46"/>
      <c r="BLG13" s="46"/>
      <c r="BLH13" s="46"/>
      <c r="BLI13" s="46"/>
      <c r="BLJ13" s="46"/>
      <c r="BLK13" s="46"/>
      <c r="BLL13" s="46"/>
      <c r="BLM13" s="46"/>
      <c r="BLN13" s="46"/>
      <c r="BLO13" s="46"/>
      <c r="BLP13" s="46"/>
      <c r="BLQ13" s="46"/>
      <c r="BLR13" s="46"/>
      <c r="BLS13" s="46"/>
      <c r="BLT13" s="46"/>
      <c r="BLU13" s="46"/>
      <c r="BLV13" s="46"/>
      <c r="BLW13" s="46"/>
      <c r="BLX13" s="46"/>
      <c r="BLY13" s="46"/>
      <c r="BLZ13" s="46"/>
      <c r="BMA13" s="46"/>
      <c r="BMB13" s="46"/>
      <c r="BMC13" s="46"/>
      <c r="BMD13" s="46"/>
      <c r="BME13" s="46"/>
      <c r="BMF13" s="46"/>
      <c r="BMG13" s="46"/>
      <c r="BMH13" s="46"/>
      <c r="BMI13" s="46"/>
      <c r="BMJ13" s="46"/>
      <c r="BMK13" s="46"/>
      <c r="BML13" s="46"/>
      <c r="BMM13" s="46"/>
      <c r="BMN13" s="46"/>
      <c r="BMO13" s="46"/>
      <c r="BMP13" s="46"/>
      <c r="BMQ13" s="46"/>
      <c r="BMR13" s="46"/>
      <c r="BMS13" s="46"/>
      <c r="BMT13" s="46"/>
      <c r="BMU13" s="46"/>
      <c r="BMV13" s="46"/>
      <c r="BMW13" s="46"/>
      <c r="BMX13" s="46"/>
      <c r="BMY13" s="46"/>
      <c r="BMZ13" s="46"/>
      <c r="BNA13" s="46"/>
      <c r="BNB13" s="46"/>
      <c r="BNC13" s="46"/>
      <c r="BND13" s="46"/>
      <c r="BNE13" s="46"/>
      <c r="BNF13" s="46"/>
      <c r="BNG13" s="46"/>
      <c r="BNH13" s="46"/>
      <c r="BNI13" s="46"/>
      <c r="BNJ13" s="46"/>
      <c r="BNK13" s="46"/>
      <c r="BNL13" s="46"/>
      <c r="BNM13" s="46"/>
      <c r="BNN13" s="46"/>
      <c r="BNO13" s="46"/>
      <c r="BNP13" s="46"/>
      <c r="BNQ13" s="46"/>
      <c r="BNR13" s="46"/>
      <c r="BNS13" s="46"/>
      <c r="BNT13" s="46"/>
      <c r="BNU13" s="46"/>
      <c r="BNV13" s="46"/>
      <c r="BNW13" s="46"/>
      <c r="BNX13" s="46"/>
      <c r="BNY13" s="46"/>
      <c r="BNZ13" s="46"/>
      <c r="BOA13" s="46"/>
      <c r="BOB13" s="46"/>
      <c r="BOC13" s="46"/>
      <c r="BOD13" s="46"/>
      <c r="BOE13" s="46"/>
      <c r="BOF13" s="46"/>
      <c r="BOG13" s="46"/>
      <c r="BOH13" s="46"/>
      <c r="BOI13" s="46"/>
      <c r="BOJ13" s="46"/>
      <c r="BOK13" s="46"/>
      <c r="BOL13" s="46"/>
      <c r="BOM13" s="46"/>
      <c r="BON13" s="46"/>
      <c r="BOO13" s="46"/>
      <c r="BOP13" s="46"/>
      <c r="BOQ13" s="46"/>
      <c r="BOR13" s="46"/>
      <c r="BOS13" s="46"/>
      <c r="BOT13" s="46"/>
      <c r="BOU13" s="46"/>
      <c r="BOV13" s="46"/>
      <c r="BOW13" s="46"/>
      <c r="BOX13" s="46"/>
      <c r="BOY13" s="46"/>
      <c r="BOZ13" s="46"/>
      <c r="BPA13" s="46"/>
      <c r="BPB13" s="46"/>
      <c r="BPC13" s="46"/>
      <c r="BPD13" s="46"/>
      <c r="BPE13" s="46"/>
      <c r="BPF13" s="46"/>
      <c r="BPG13" s="46"/>
      <c r="BPH13" s="46"/>
      <c r="BPI13" s="46"/>
      <c r="BPJ13" s="46"/>
      <c r="BPK13" s="46"/>
      <c r="BPL13" s="46"/>
      <c r="BPM13" s="46"/>
      <c r="BPN13" s="46"/>
      <c r="BPO13" s="46"/>
      <c r="BPP13" s="46"/>
      <c r="BPQ13" s="46"/>
      <c r="BPR13" s="46"/>
      <c r="BPS13" s="46"/>
      <c r="BPT13" s="46"/>
      <c r="BPU13" s="46"/>
      <c r="BPV13" s="46"/>
      <c r="BPW13" s="46"/>
      <c r="BPX13" s="46"/>
      <c r="BPY13" s="46"/>
      <c r="BPZ13" s="46"/>
      <c r="BQA13" s="46"/>
      <c r="BQB13" s="46"/>
      <c r="BQC13" s="46"/>
      <c r="BQD13" s="46"/>
      <c r="BQE13" s="46"/>
      <c r="BQF13" s="46"/>
      <c r="BQG13" s="46"/>
      <c r="BQH13" s="46"/>
      <c r="BQI13" s="46"/>
      <c r="BQJ13" s="46"/>
      <c r="BQK13" s="46"/>
      <c r="BQL13" s="46"/>
      <c r="BQM13" s="46"/>
      <c r="BQN13" s="46"/>
      <c r="BQO13" s="46"/>
      <c r="BQP13" s="46"/>
      <c r="BQQ13" s="46"/>
      <c r="BQR13" s="46"/>
      <c r="BQS13" s="46"/>
      <c r="BQT13" s="46"/>
      <c r="BQU13" s="46"/>
      <c r="BQV13" s="46"/>
      <c r="BQW13" s="46"/>
      <c r="BQX13" s="46"/>
      <c r="BQY13" s="46"/>
      <c r="BQZ13" s="46"/>
    </row>
    <row r="14" spans="1:1820" s="12" customFormat="1" ht="27.95" hidden="1" customHeight="1" outlineLevel="4" x14ac:dyDescent="0.2">
      <c r="A14" s="282"/>
      <c r="B14" s="297"/>
      <c r="C14" s="77" t="s">
        <v>1031</v>
      </c>
      <c r="D14" s="10" t="s">
        <v>1031</v>
      </c>
      <c r="E14" s="78" t="s">
        <v>1021</v>
      </c>
      <c r="F14" s="78"/>
      <c r="G14" s="78"/>
      <c r="H14" s="10" t="s">
        <v>1029</v>
      </c>
      <c r="I14" s="10" t="s">
        <v>14</v>
      </c>
      <c r="J14" s="78"/>
      <c r="K14" s="78"/>
      <c r="L14" s="78"/>
      <c r="M14" s="78"/>
      <c r="N14" s="103" t="s">
        <v>192</v>
      </c>
      <c r="O14" s="103" t="s">
        <v>210</v>
      </c>
      <c r="P14" s="104">
        <v>0.25</v>
      </c>
      <c r="Q14" s="104">
        <v>0</v>
      </c>
      <c r="R14" s="104">
        <v>0</v>
      </c>
      <c r="S14" s="104">
        <v>0.25</v>
      </c>
      <c r="T14" s="104">
        <v>0</v>
      </c>
      <c r="U14" s="143">
        <v>0</v>
      </c>
      <c r="V14" s="104">
        <v>0.25</v>
      </c>
      <c r="W14" s="104">
        <v>0</v>
      </c>
      <c r="X14" s="104">
        <v>0</v>
      </c>
      <c r="Y14" s="104">
        <v>0.25</v>
      </c>
      <c r="Z14" s="104">
        <v>0</v>
      </c>
      <c r="AA14" s="104">
        <v>0</v>
      </c>
      <c r="AB14" s="198">
        <f t="shared" si="5"/>
        <v>1</v>
      </c>
      <c r="AC14" s="104">
        <v>0.25</v>
      </c>
      <c r="AD14" s="104">
        <v>0</v>
      </c>
      <c r="AE14" s="104">
        <v>0</v>
      </c>
      <c r="AF14" s="104">
        <v>0.25</v>
      </c>
      <c r="AG14" s="104">
        <v>0</v>
      </c>
      <c r="AH14" s="143">
        <v>0</v>
      </c>
      <c r="AI14" s="104">
        <v>0</v>
      </c>
      <c r="AJ14" s="104">
        <v>0</v>
      </c>
      <c r="AK14" s="104">
        <v>0</v>
      </c>
      <c r="AL14" s="104">
        <v>0</v>
      </c>
      <c r="AM14" s="104">
        <v>0</v>
      </c>
      <c r="AN14" s="104">
        <v>0</v>
      </c>
      <c r="AO14" s="21">
        <f t="shared" si="6"/>
        <v>0.5</v>
      </c>
      <c r="AP14" s="189">
        <f t="shared" ref="AP14:AP21" si="7">+IFERROR(SUM(AC14:AH14)/SUM(P14:U14),"")</f>
        <v>1</v>
      </c>
      <c r="AQ14" s="91" t="str">
        <f>+IF(AP14="","",IF(AND(SUM($P14:U14)=1,SUM($AC14:AH14)=1),"TERMINADA",IF(SUM($P14:U14)=0,"SIN INICIAR",IF(AP14&gt;1,"ADELANTADA",IF(AP14&lt;0.6,"CRÍTICA",IF(AP14&lt;0.95,"EN PROCESO","GESTIÓN NORMAL"))))))</f>
        <v>GESTIÓN NORMAL</v>
      </c>
      <c r="AR14" s="38" t="str">
        <f t="shared" si="1"/>
        <v>J</v>
      </c>
      <c r="AS14" s="44"/>
      <c r="AT14" s="44"/>
      <c r="AU14" s="44"/>
      <c r="AV14" s="79"/>
      <c r="AW14" s="79"/>
      <c r="AX14" s="162"/>
      <c r="AY14" s="79"/>
      <c r="AZ14" s="79"/>
      <c r="BA14" s="233">
        <f t="shared" si="2"/>
        <v>0.5</v>
      </c>
      <c r="BB14" s="79"/>
      <c r="BC14" s="79"/>
      <c r="BD14" s="79"/>
      <c r="BE14" s="79"/>
      <c r="BF14" s="79"/>
      <c r="BG14" s="79"/>
      <c r="BH14" s="79"/>
      <c r="BI14" s="79"/>
      <c r="BJ14" s="79"/>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c r="IW14" s="46"/>
      <c r="IX14" s="46"/>
      <c r="IY14" s="46"/>
      <c r="IZ14" s="46"/>
      <c r="JA14" s="46"/>
      <c r="JB14" s="46"/>
      <c r="JC14" s="46"/>
      <c r="JD14" s="46"/>
      <c r="JE14" s="46"/>
      <c r="JF14" s="46"/>
      <c r="JG14" s="46"/>
      <c r="JH14" s="46"/>
      <c r="JI14" s="46"/>
      <c r="JJ14" s="46"/>
      <c r="JK14" s="46"/>
      <c r="JL14" s="46"/>
      <c r="JM14" s="46"/>
      <c r="JN14" s="46"/>
      <c r="JO14" s="46"/>
      <c r="JP14" s="46"/>
      <c r="JQ14" s="46"/>
      <c r="JR14" s="46"/>
      <c r="JS14" s="46"/>
      <c r="JT14" s="46"/>
      <c r="JU14" s="46"/>
      <c r="JV14" s="46"/>
      <c r="JW14" s="46"/>
      <c r="JX14" s="46"/>
      <c r="JY14" s="46"/>
      <c r="JZ14" s="46"/>
      <c r="KA14" s="46"/>
      <c r="KB14" s="46"/>
      <c r="KC14" s="46"/>
      <c r="KD14" s="46"/>
      <c r="KE14" s="46"/>
      <c r="KF14" s="46"/>
      <c r="KG14" s="46"/>
      <c r="KH14" s="46"/>
      <c r="KI14" s="46"/>
      <c r="KJ14" s="46"/>
      <c r="KK14" s="46"/>
      <c r="KL14" s="46"/>
      <c r="KM14" s="46"/>
      <c r="KN14" s="46"/>
      <c r="KO14" s="46"/>
      <c r="KP14" s="46"/>
      <c r="KQ14" s="46"/>
      <c r="KR14" s="46"/>
      <c r="KS14" s="46"/>
      <c r="KT14" s="46"/>
      <c r="KU14" s="46"/>
      <c r="KV14" s="46"/>
      <c r="KW14" s="46"/>
      <c r="KX14" s="46"/>
      <c r="KY14" s="46"/>
      <c r="KZ14" s="46"/>
      <c r="LA14" s="46"/>
      <c r="LB14" s="46"/>
      <c r="LC14" s="46"/>
      <c r="LD14" s="46"/>
      <c r="LE14" s="46"/>
      <c r="LF14" s="46"/>
      <c r="LG14" s="46"/>
      <c r="LH14" s="46"/>
      <c r="LI14" s="46"/>
      <c r="LJ14" s="46"/>
      <c r="LK14" s="46"/>
      <c r="LL14" s="46"/>
      <c r="LM14" s="46"/>
      <c r="LN14" s="46"/>
      <c r="LO14" s="46"/>
      <c r="LP14" s="46"/>
      <c r="LQ14" s="46"/>
      <c r="LR14" s="46"/>
      <c r="LS14" s="46"/>
      <c r="LT14" s="46"/>
      <c r="LU14" s="46"/>
      <c r="LV14" s="46"/>
      <c r="LW14" s="46"/>
      <c r="LX14" s="46"/>
      <c r="LY14" s="46"/>
      <c r="LZ14" s="46"/>
      <c r="MA14" s="46"/>
      <c r="MB14" s="46"/>
      <c r="MC14" s="46"/>
      <c r="MD14" s="46"/>
      <c r="ME14" s="46"/>
      <c r="MF14" s="46"/>
      <c r="MG14" s="46"/>
      <c r="MH14" s="46"/>
      <c r="MI14" s="46"/>
      <c r="MJ14" s="46"/>
      <c r="MK14" s="46"/>
      <c r="ML14" s="46"/>
      <c r="MM14" s="46"/>
      <c r="MN14" s="46"/>
      <c r="MO14" s="46"/>
      <c r="MP14" s="46"/>
      <c r="MQ14" s="46"/>
      <c r="MR14" s="46"/>
      <c r="MS14" s="46"/>
      <c r="MT14" s="46"/>
      <c r="MU14" s="46"/>
      <c r="MV14" s="46"/>
      <c r="MW14" s="46"/>
      <c r="MX14" s="46"/>
      <c r="MY14" s="46"/>
      <c r="MZ14" s="46"/>
      <c r="NA14" s="46"/>
      <c r="NB14" s="46"/>
      <c r="NC14" s="46"/>
      <c r="ND14" s="46"/>
      <c r="NE14" s="46"/>
      <c r="NF14" s="46"/>
      <c r="NG14" s="46"/>
      <c r="NH14" s="46"/>
      <c r="NI14" s="46"/>
      <c r="NJ14" s="46"/>
      <c r="NK14" s="46"/>
      <c r="NL14" s="46"/>
      <c r="NM14" s="46"/>
      <c r="NN14" s="46"/>
      <c r="NO14" s="46"/>
      <c r="NP14" s="46"/>
      <c r="NQ14" s="46"/>
      <c r="NR14" s="46"/>
      <c r="NS14" s="46"/>
      <c r="NT14" s="46"/>
      <c r="NU14" s="46"/>
      <c r="NV14" s="46"/>
      <c r="NW14" s="46"/>
      <c r="NX14" s="46"/>
      <c r="NY14" s="46"/>
      <c r="NZ14" s="46"/>
      <c r="OA14" s="46"/>
      <c r="OB14" s="46"/>
      <c r="OC14" s="46"/>
      <c r="OD14" s="46"/>
      <c r="OE14" s="46"/>
      <c r="OF14" s="46"/>
      <c r="OG14" s="46"/>
      <c r="OH14" s="46"/>
      <c r="OI14" s="46"/>
      <c r="OJ14" s="46"/>
      <c r="OK14" s="46"/>
      <c r="OL14" s="46"/>
      <c r="OM14" s="46"/>
      <c r="ON14" s="46"/>
      <c r="OO14" s="46"/>
      <c r="OP14" s="46"/>
      <c r="OQ14" s="46"/>
      <c r="OR14" s="46"/>
      <c r="OS14" s="46"/>
      <c r="OT14" s="46"/>
      <c r="OU14" s="46"/>
      <c r="OV14" s="46"/>
      <c r="OW14" s="46"/>
      <c r="OX14" s="46"/>
      <c r="OY14" s="46"/>
      <c r="OZ14" s="46"/>
      <c r="PA14" s="46"/>
      <c r="PB14" s="46"/>
      <c r="PC14" s="46"/>
      <c r="PD14" s="46"/>
      <c r="PE14" s="46"/>
      <c r="PF14" s="46"/>
      <c r="PG14" s="46"/>
      <c r="PH14" s="46"/>
      <c r="PI14" s="46"/>
      <c r="PJ14" s="46"/>
      <c r="PK14" s="46"/>
      <c r="PL14" s="46"/>
      <c r="PM14" s="46"/>
      <c r="PN14" s="46"/>
      <c r="PO14" s="46"/>
      <c r="PP14" s="46"/>
      <c r="PQ14" s="46"/>
      <c r="PR14" s="46"/>
      <c r="PS14" s="46"/>
      <c r="PT14" s="46"/>
      <c r="PU14" s="46"/>
      <c r="PV14" s="46"/>
      <c r="PW14" s="46"/>
      <c r="PX14" s="46"/>
      <c r="PY14" s="46"/>
      <c r="PZ14" s="46"/>
      <c r="QA14" s="46"/>
      <c r="QB14" s="46"/>
      <c r="QC14" s="46"/>
      <c r="QD14" s="46"/>
      <c r="QE14" s="46"/>
      <c r="QF14" s="46"/>
      <c r="QG14" s="46"/>
      <c r="QH14" s="46"/>
      <c r="QI14" s="46"/>
      <c r="QJ14" s="46"/>
      <c r="QK14" s="46"/>
      <c r="QL14" s="46"/>
      <c r="QM14" s="46"/>
      <c r="QN14" s="46"/>
      <c r="QO14" s="46"/>
      <c r="QP14" s="46"/>
      <c r="QQ14" s="46"/>
      <c r="QR14" s="46"/>
      <c r="QS14" s="46"/>
      <c r="QT14" s="46"/>
      <c r="QU14" s="46"/>
      <c r="QV14" s="46"/>
      <c r="QW14" s="46"/>
      <c r="QX14" s="46"/>
      <c r="QY14" s="46"/>
      <c r="QZ14" s="46"/>
      <c r="RA14" s="46"/>
      <c r="RB14" s="46"/>
      <c r="RC14" s="46"/>
      <c r="RD14" s="46"/>
      <c r="RE14" s="46"/>
      <c r="RF14" s="46"/>
      <c r="RG14" s="46"/>
      <c r="RH14" s="46"/>
      <c r="RI14" s="46"/>
      <c r="RJ14" s="46"/>
      <c r="RK14" s="46"/>
      <c r="RL14" s="46"/>
      <c r="RM14" s="46"/>
      <c r="RN14" s="46"/>
      <c r="RO14" s="46"/>
      <c r="RP14" s="46"/>
      <c r="RQ14" s="46"/>
      <c r="RR14" s="46"/>
      <c r="RS14" s="46"/>
      <c r="RT14" s="46"/>
      <c r="RU14" s="46"/>
      <c r="RV14" s="46"/>
      <c r="RW14" s="46"/>
      <c r="RX14" s="46"/>
      <c r="RY14" s="46"/>
      <c r="RZ14" s="46"/>
      <c r="SA14" s="46"/>
      <c r="SB14" s="46"/>
      <c r="SC14" s="46"/>
      <c r="SD14" s="46"/>
      <c r="SE14" s="46"/>
      <c r="SF14" s="46"/>
      <c r="SG14" s="46"/>
      <c r="SH14" s="46"/>
      <c r="SI14" s="46"/>
      <c r="SJ14" s="46"/>
      <c r="SK14" s="46"/>
      <c r="SL14" s="46"/>
      <c r="SM14" s="46"/>
      <c r="SN14" s="46"/>
      <c r="SO14" s="46"/>
      <c r="SP14" s="46"/>
      <c r="SQ14" s="46"/>
      <c r="SR14" s="46"/>
      <c r="SS14" s="46"/>
      <c r="ST14" s="46"/>
      <c r="SU14" s="46"/>
      <c r="SV14" s="46"/>
      <c r="SW14" s="46"/>
      <c r="SX14" s="46"/>
      <c r="SY14" s="46"/>
      <c r="SZ14" s="46"/>
      <c r="TA14" s="46"/>
      <c r="TB14" s="46"/>
      <c r="TC14" s="46"/>
      <c r="TD14" s="46"/>
      <c r="TE14" s="46"/>
      <c r="TF14" s="46"/>
      <c r="TG14" s="46"/>
      <c r="TH14" s="46"/>
      <c r="TI14" s="46"/>
      <c r="TJ14" s="46"/>
      <c r="TK14" s="46"/>
      <c r="TL14" s="46"/>
      <c r="TM14" s="46"/>
      <c r="TN14" s="46"/>
      <c r="TO14" s="46"/>
      <c r="TP14" s="46"/>
      <c r="TQ14" s="46"/>
      <c r="TR14" s="46"/>
      <c r="TS14" s="46"/>
      <c r="TT14" s="46"/>
      <c r="TU14" s="46"/>
      <c r="TV14" s="46"/>
      <c r="TW14" s="46"/>
      <c r="TX14" s="46"/>
      <c r="TY14" s="46"/>
      <c r="TZ14" s="46"/>
      <c r="UA14" s="46"/>
      <c r="UB14" s="46"/>
      <c r="UC14" s="46"/>
      <c r="UD14" s="46"/>
      <c r="UE14" s="46"/>
      <c r="UF14" s="46"/>
      <c r="UG14" s="46"/>
      <c r="UH14" s="46"/>
      <c r="UI14" s="46"/>
      <c r="UJ14" s="46"/>
      <c r="UK14" s="46"/>
      <c r="UL14" s="46"/>
      <c r="UM14" s="46"/>
      <c r="UN14" s="46"/>
      <c r="UO14" s="46"/>
      <c r="UP14" s="46"/>
      <c r="UQ14" s="46"/>
      <c r="UR14" s="46"/>
      <c r="US14" s="46"/>
      <c r="UT14" s="46"/>
      <c r="UU14" s="46"/>
      <c r="UV14" s="46"/>
      <c r="UW14" s="46"/>
      <c r="UX14" s="46"/>
      <c r="UY14" s="46"/>
      <c r="UZ14" s="46"/>
      <c r="VA14" s="46"/>
      <c r="VB14" s="46"/>
      <c r="VC14" s="46"/>
      <c r="VD14" s="46"/>
      <c r="VE14" s="46"/>
      <c r="VF14" s="46"/>
      <c r="VG14" s="46"/>
      <c r="VH14" s="46"/>
      <c r="VI14" s="46"/>
      <c r="VJ14" s="46"/>
      <c r="VK14" s="46"/>
      <c r="VL14" s="46"/>
      <c r="VM14" s="46"/>
      <c r="VN14" s="46"/>
      <c r="VO14" s="46"/>
      <c r="VP14" s="46"/>
      <c r="VQ14" s="46"/>
      <c r="VR14" s="46"/>
      <c r="VS14" s="46"/>
      <c r="VT14" s="46"/>
      <c r="VU14" s="46"/>
      <c r="VV14" s="46"/>
      <c r="VW14" s="46"/>
      <c r="VX14" s="46"/>
      <c r="VY14" s="46"/>
      <c r="VZ14" s="46"/>
      <c r="WA14" s="46"/>
      <c r="WB14" s="46"/>
      <c r="WC14" s="46"/>
      <c r="WD14" s="46"/>
      <c r="WE14" s="46"/>
      <c r="WF14" s="46"/>
      <c r="WG14" s="46"/>
      <c r="WH14" s="46"/>
      <c r="WI14" s="46"/>
      <c r="WJ14" s="46"/>
      <c r="WK14" s="46"/>
      <c r="WL14" s="46"/>
      <c r="WM14" s="46"/>
      <c r="WN14" s="46"/>
      <c r="WO14" s="46"/>
      <c r="WP14" s="46"/>
      <c r="WQ14" s="46"/>
      <c r="WR14" s="46"/>
      <c r="WS14" s="46"/>
      <c r="WT14" s="46"/>
      <c r="WU14" s="46"/>
      <c r="WV14" s="46"/>
      <c r="WW14" s="46"/>
      <c r="WX14" s="46"/>
      <c r="WY14" s="46"/>
      <c r="WZ14" s="46"/>
      <c r="XA14" s="46"/>
      <c r="XB14" s="46"/>
      <c r="XC14" s="46"/>
      <c r="XD14" s="46"/>
      <c r="XE14" s="46"/>
      <c r="XF14" s="46"/>
      <c r="XG14" s="46"/>
      <c r="XH14" s="46"/>
      <c r="XI14" s="46"/>
      <c r="XJ14" s="46"/>
      <c r="XK14" s="46"/>
      <c r="XL14" s="46"/>
      <c r="XM14" s="46"/>
      <c r="XN14" s="46"/>
      <c r="XO14" s="46"/>
      <c r="XP14" s="46"/>
      <c r="XQ14" s="46"/>
      <c r="XR14" s="46"/>
      <c r="XS14" s="46"/>
      <c r="XT14" s="46"/>
      <c r="XU14" s="46"/>
      <c r="XV14" s="46"/>
      <c r="XW14" s="46"/>
      <c r="XX14" s="46"/>
      <c r="XY14" s="46"/>
      <c r="XZ14" s="46"/>
      <c r="YA14" s="46"/>
      <c r="YB14" s="46"/>
      <c r="YC14" s="46"/>
      <c r="YD14" s="46"/>
      <c r="YE14" s="46"/>
      <c r="YF14" s="46"/>
      <c r="YG14" s="46"/>
      <c r="YH14" s="46"/>
      <c r="YI14" s="46"/>
      <c r="YJ14" s="46"/>
      <c r="YK14" s="46"/>
      <c r="YL14" s="46"/>
      <c r="YM14" s="46"/>
      <c r="YN14" s="46"/>
      <c r="YO14" s="46"/>
      <c r="YP14" s="46"/>
      <c r="YQ14" s="46"/>
      <c r="YR14" s="46"/>
      <c r="YS14" s="46"/>
      <c r="YT14" s="46"/>
      <c r="YU14" s="46"/>
      <c r="YV14" s="46"/>
      <c r="YW14" s="46"/>
      <c r="YX14" s="46"/>
      <c r="YY14" s="46"/>
      <c r="YZ14" s="46"/>
      <c r="ZA14" s="46"/>
      <c r="ZB14" s="46"/>
      <c r="ZC14" s="46"/>
      <c r="ZD14" s="46"/>
      <c r="ZE14" s="46"/>
      <c r="ZF14" s="46"/>
      <c r="ZG14" s="46"/>
      <c r="ZH14" s="46"/>
      <c r="ZI14" s="46"/>
      <c r="ZJ14" s="46"/>
      <c r="ZK14" s="46"/>
      <c r="ZL14" s="46"/>
      <c r="ZM14" s="46"/>
      <c r="ZN14" s="46"/>
      <c r="ZO14" s="46"/>
      <c r="ZP14" s="46"/>
      <c r="ZQ14" s="46"/>
      <c r="ZR14" s="46"/>
      <c r="ZS14" s="46"/>
      <c r="ZT14" s="46"/>
      <c r="ZU14" s="46"/>
      <c r="ZV14" s="46"/>
      <c r="ZW14" s="46"/>
      <c r="ZX14" s="46"/>
      <c r="ZY14" s="46"/>
      <c r="ZZ14" s="46"/>
      <c r="AAA14" s="46"/>
      <c r="AAB14" s="46"/>
      <c r="AAC14" s="46"/>
      <c r="AAD14" s="46"/>
      <c r="AAE14" s="46"/>
      <c r="AAF14" s="46"/>
      <c r="AAG14" s="46"/>
      <c r="AAH14" s="46"/>
      <c r="AAI14" s="46"/>
      <c r="AAJ14" s="46"/>
      <c r="AAK14" s="46"/>
      <c r="AAL14" s="46"/>
      <c r="AAM14" s="46"/>
      <c r="AAN14" s="46"/>
      <c r="AAO14" s="46"/>
      <c r="AAP14" s="46"/>
      <c r="AAQ14" s="46"/>
      <c r="AAR14" s="46"/>
      <c r="AAS14" s="46"/>
      <c r="AAT14" s="46"/>
      <c r="AAU14" s="46"/>
      <c r="AAV14" s="46"/>
      <c r="AAW14" s="46"/>
      <c r="AAX14" s="46"/>
      <c r="AAY14" s="46"/>
      <c r="AAZ14" s="46"/>
      <c r="ABA14" s="46"/>
      <c r="ABB14" s="46"/>
      <c r="ABC14" s="46"/>
      <c r="ABD14" s="46"/>
      <c r="ABE14" s="46"/>
      <c r="ABF14" s="46"/>
      <c r="ABG14" s="46"/>
      <c r="ABH14" s="46"/>
      <c r="ABI14" s="46"/>
      <c r="ABJ14" s="46"/>
      <c r="ABK14" s="46"/>
      <c r="ABL14" s="46"/>
      <c r="ABM14" s="46"/>
      <c r="ABN14" s="46"/>
      <c r="ABO14" s="46"/>
      <c r="ABP14" s="46"/>
      <c r="ABQ14" s="46"/>
      <c r="ABR14" s="46"/>
      <c r="ABS14" s="46"/>
      <c r="ABT14" s="46"/>
      <c r="ABU14" s="46"/>
      <c r="ABV14" s="46"/>
      <c r="ABW14" s="46"/>
      <c r="ABX14" s="46"/>
      <c r="ABY14" s="46"/>
      <c r="ABZ14" s="46"/>
      <c r="ACA14" s="46"/>
      <c r="ACB14" s="46"/>
      <c r="ACC14" s="46"/>
      <c r="ACD14" s="46"/>
      <c r="ACE14" s="46"/>
      <c r="ACF14" s="46"/>
      <c r="ACG14" s="46"/>
      <c r="ACH14" s="46"/>
      <c r="ACI14" s="46"/>
      <c r="ACJ14" s="46"/>
      <c r="ACK14" s="46"/>
      <c r="ACL14" s="46"/>
      <c r="ACM14" s="46"/>
      <c r="ACN14" s="46"/>
      <c r="ACO14" s="46"/>
      <c r="ACP14" s="46"/>
      <c r="ACQ14" s="46"/>
      <c r="ACR14" s="46"/>
      <c r="ACS14" s="46"/>
      <c r="ACT14" s="46"/>
      <c r="ACU14" s="46"/>
      <c r="ACV14" s="46"/>
      <c r="ACW14" s="46"/>
      <c r="ACX14" s="46"/>
      <c r="ACY14" s="46"/>
      <c r="ACZ14" s="46"/>
      <c r="ADA14" s="46"/>
      <c r="ADB14" s="46"/>
      <c r="ADC14" s="46"/>
      <c r="ADD14" s="46"/>
      <c r="ADE14" s="46"/>
      <c r="ADF14" s="46"/>
      <c r="ADG14" s="46"/>
      <c r="ADH14" s="46"/>
      <c r="ADI14" s="46"/>
      <c r="ADJ14" s="46"/>
      <c r="ADK14" s="46"/>
      <c r="ADL14" s="46"/>
      <c r="ADM14" s="46"/>
      <c r="ADN14" s="46"/>
      <c r="ADO14" s="46"/>
      <c r="ADP14" s="46"/>
      <c r="ADQ14" s="46"/>
      <c r="ADR14" s="46"/>
      <c r="ADS14" s="46"/>
      <c r="ADT14" s="46"/>
      <c r="ADU14" s="46"/>
      <c r="ADV14" s="46"/>
      <c r="ADW14" s="46"/>
      <c r="ADX14" s="46"/>
      <c r="ADY14" s="46"/>
      <c r="ADZ14" s="46"/>
      <c r="AEA14" s="46"/>
      <c r="AEB14" s="46"/>
      <c r="AEC14" s="46"/>
      <c r="AED14" s="46"/>
      <c r="AEE14" s="46"/>
      <c r="AEF14" s="46"/>
      <c r="AEG14" s="46"/>
      <c r="AEH14" s="46"/>
      <c r="AEI14" s="46"/>
      <c r="AEJ14" s="46"/>
      <c r="AEK14" s="46"/>
      <c r="AEL14" s="46"/>
      <c r="AEM14" s="46"/>
      <c r="AEN14" s="46"/>
      <c r="AEO14" s="46"/>
      <c r="AEP14" s="46"/>
      <c r="AEQ14" s="46"/>
      <c r="AER14" s="46"/>
      <c r="AES14" s="46"/>
      <c r="AET14" s="46"/>
      <c r="AEU14" s="46"/>
      <c r="AEV14" s="46"/>
      <c r="AEW14" s="46"/>
      <c r="AEX14" s="46"/>
      <c r="AEY14" s="46"/>
      <c r="AEZ14" s="46"/>
      <c r="AFA14" s="46"/>
      <c r="AFB14" s="46"/>
      <c r="AFC14" s="46"/>
      <c r="AFD14" s="46"/>
      <c r="AFE14" s="46"/>
      <c r="AFF14" s="46"/>
      <c r="AFG14" s="46"/>
      <c r="AFH14" s="46"/>
      <c r="AFI14" s="46"/>
      <c r="AFJ14" s="46"/>
      <c r="AFK14" s="46"/>
      <c r="AFL14" s="46"/>
      <c r="AFM14" s="46"/>
      <c r="AFN14" s="46"/>
      <c r="AFO14" s="46"/>
      <c r="AFP14" s="46"/>
      <c r="AFQ14" s="46"/>
      <c r="AFR14" s="46"/>
      <c r="AFS14" s="46"/>
      <c r="AFT14" s="46"/>
      <c r="AFU14" s="46"/>
      <c r="AFV14" s="46"/>
      <c r="AFW14" s="46"/>
      <c r="AFX14" s="46"/>
      <c r="AFY14" s="46"/>
      <c r="AFZ14" s="46"/>
      <c r="AGA14" s="46"/>
      <c r="AGB14" s="46"/>
      <c r="AGC14" s="46"/>
      <c r="AGD14" s="46"/>
      <c r="AGE14" s="46"/>
      <c r="AGF14" s="46"/>
      <c r="AGG14" s="46"/>
      <c r="AGH14" s="46"/>
      <c r="AGI14" s="46"/>
      <c r="AGJ14" s="46"/>
      <c r="AGK14" s="46"/>
      <c r="AGL14" s="46"/>
      <c r="AGM14" s="46"/>
      <c r="AGN14" s="46"/>
      <c r="AGO14" s="46"/>
      <c r="AGP14" s="46"/>
      <c r="AGQ14" s="46"/>
      <c r="AGR14" s="46"/>
      <c r="AGS14" s="46"/>
      <c r="AGT14" s="46"/>
      <c r="AGU14" s="46"/>
      <c r="AGV14" s="46"/>
      <c r="AGW14" s="46"/>
      <c r="AGX14" s="46"/>
      <c r="AGY14" s="46"/>
      <c r="AGZ14" s="46"/>
      <c r="AHA14" s="46"/>
      <c r="AHB14" s="46"/>
      <c r="AHC14" s="46"/>
      <c r="AHD14" s="46"/>
      <c r="AHE14" s="46"/>
      <c r="AHF14" s="46"/>
      <c r="AHG14" s="46"/>
      <c r="AHH14" s="46"/>
      <c r="AHI14" s="46"/>
      <c r="AHJ14" s="46"/>
      <c r="AHK14" s="46"/>
      <c r="AHL14" s="46"/>
      <c r="AHM14" s="46"/>
      <c r="AHN14" s="46"/>
      <c r="AHO14" s="46"/>
      <c r="AHP14" s="46"/>
      <c r="AHQ14" s="46"/>
      <c r="AHR14" s="46"/>
      <c r="AHS14" s="46"/>
      <c r="AHT14" s="46"/>
      <c r="AHU14" s="46"/>
      <c r="AHV14" s="46"/>
      <c r="AHW14" s="46"/>
      <c r="AHX14" s="46"/>
      <c r="AHY14" s="46"/>
      <c r="AHZ14" s="46"/>
      <c r="AIA14" s="46"/>
      <c r="AIB14" s="46"/>
      <c r="AIC14" s="46"/>
      <c r="AID14" s="46"/>
      <c r="AIE14" s="46"/>
      <c r="AIF14" s="46"/>
      <c r="AIG14" s="46"/>
      <c r="AIH14" s="46"/>
      <c r="AII14" s="46"/>
      <c r="AIJ14" s="46"/>
      <c r="AIK14" s="46"/>
      <c r="AIL14" s="46"/>
      <c r="AIM14" s="46"/>
      <c r="AIN14" s="46"/>
      <c r="AIO14" s="46"/>
      <c r="AIP14" s="46"/>
      <c r="AIQ14" s="46"/>
      <c r="AIR14" s="46"/>
      <c r="AIS14" s="46"/>
      <c r="AIT14" s="46"/>
      <c r="AIU14" s="46"/>
      <c r="AIV14" s="46"/>
      <c r="AIW14" s="46"/>
      <c r="AIX14" s="46"/>
      <c r="AIY14" s="46"/>
      <c r="AIZ14" s="46"/>
      <c r="AJA14" s="46"/>
      <c r="AJB14" s="46"/>
      <c r="AJC14" s="46"/>
      <c r="AJD14" s="46"/>
      <c r="AJE14" s="46"/>
      <c r="AJF14" s="46"/>
      <c r="AJG14" s="46"/>
      <c r="AJH14" s="46"/>
      <c r="AJI14" s="46"/>
      <c r="AJJ14" s="46"/>
      <c r="AJK14" s="46"/>
      <c r="AJL14" s="46"/>
      <c r="AJM14" s="46"/>
      <c r="AJN14" s="46"/>
      <c r="AJO14" s="46"/>
      <c r="AJP14" s="46"/>
      <c r="AJQ14" s="46"/>
      <c r="AJR14" s="46"/>
      <c r="AJS14" s="46"/>
      <c r="AJT14" s="46"/>
      <c r="AJU14" s="46"/>
      <c r="AJV14" s="46"/>
      <c r="AJW14" s="46"/>
      <c r="AJX14" s="46"/>
      <c r="AJY14" s="46"/>
      <c r="AJZ14" s="46"/>
      <c r="AKA14" s="46"/>
      <c r="AKB14" s="46"/>
      <c r="AKC14" s="46"/>
      <c r="AKD14" s="46"/>
      <c r="AKE14" s="46"/>
      <c r="AKF14" s="46"/>
      <c r="AKG14" s="46"/>
      <c r="AKH14" s="46"/>
      <c r="AKI14" s="46"/>
      <c r="AKJ14" s="46"/>
      <c r="AKK14" s="46"/>
      <c r="AKL14" s="46"/>
      <c r="AKM14" s="46"/>
      <c r="AKN14" s="46"/>
      <c r="AKO14" s="46"/>
      <c r="AKP14" s="46"/>
      <c r="AKQ14" s="46"/>
      <c r="AKR14" s="46"/>
      <c r="AKS14" s="46"/>
      <c r="AKT14" s="46"/>
      <c r="AKU14" s="46"/>
      <c r="AKV14" s="46"/>
      <c r="AKW14" s="46"/>
      <c r="AKX14" s="46"/>
      <c r="AKY14" s="46"/>
      <c r="AKZ14" s="46"/>
      <c r="ALA14" s="46"/>
      <c r="ALB14" s="46"/>
      <c r="ALC14" s="46"/>
      <c r="ALD14" s="46"/>
      <c r="ALE14" s="46"/>
      <c r="ALF14" s="46"/>
      <c r="ALG14" s="46"/>
      <c r="ALH14" s="46"/>
      <c r="ALI14" s="46"/>
      <c r="ALJ14" s="46"/>
      <c r="ALK14" s="46"/>
      <c r="ALL14" s="46"/>
      <c r="ALM14" s="46"/>
      <c r="ALN14" s="46"/>
      <c r="ALO14" s="46"/>
      <c r="ALP14" s="46"/>
      <c r="ALQ14" s="46"/>
      <c r="ALR14" s="46"/>
      <c r="ALS14" s="46"/>
      <c r="ALT14" s="46"/>
      <c r="ALU14" s="46"/>
      <c r="ALV14" s="46"/>
      <c r="ALW14" s="46"/>
      <c r="ALX14" s="46"/>
      <c r="ALY14" s="46"/>
      <c r="ALZ14" s="46"/>
      <c r="AMA14" s="46"/>
      <c r="AMB14" s="46"/>
      <c r="AMC14" s="46"/>
      <c r="AMD14" s="46"/>
      <c r="AME14" s="46"/>
      <c r="AMF14" s="46"/>
      <c r="AMG14" s="46"/>
      <c r="AMH14" s="46"/>
      <c r="AMI14" s="46"/>
      <c r="AMJ14" s="46"/>
      <c r="AMK14" s="46"/>
      <c r="AML14" s="46"/>
      <c r="AMM14" s="46"/>
      <c r="AMN14" s="46"/>
      <c r="AMO14" s="46"/>
      <c r="AMP14" s="46"/>
      <c r="AMQ14" s="46"/>
      <c r="AMR14" s="46"/>
      <c r="AMS14" s="46"/>
      <c r="AMT14" s="46"/>
      <c r="AMU14" s="46"/>
      <c r="AMV14" s="46"/>
      <c r="AMW14" s="46"/>
      <c r="AMX14" s="46"/>
      <c r="AMY14" s="46"/>
      <c r="AMZ14" s="46"/>
      <c r="ANA14" s="46"/>
      <c r="ANB14" s="46"/>
      <c r="ANC14" s="46"/>
      <c r="AND14" s="46"/>
      <c r="ANE14" s="46"/>
      <c r="ANF14" s="46"/>
      <c r="ANG14" s="46"/>
      <c r="ANH14" s="46"/>
      <c r="ANI14" s="46"/>
      <c r="ANJ14" s="46"/>
      <c r="ANK14" s="46"/>
      <c r="ANL14" s="46"/>
      <c r="ANM14" s="46"/>
      <c r="ANN14" s="46"/>
      <c r="ANO14" s="46"/>
      <c r="ANP14" s="46"/>
      <c r="ANQ14" s="46"/>
      <c r="ANR14" s="46"/>
      <c r="ANS14" s="46"/>
      <c r="ANT14" s="46"/>
      <c r="ANU14" s="46"/>
      <c r="ANV14" s="46"/>
      <c r="ANW14" s="46"/>
      <c r="ANX14" s="46"/>
      <c r="ANY14" s="46"/>
      <c r="ANZ14" s="46"/>
      <c r="AOA14" s="46"/>
      <c r="AOB14" s="46"/>
      <c r="AOC14" s="46"/>
      <c r="AOD14" s="46"/>
      <c r="AOE14" s="46"/>
      <c r="AOF14" s="46"/>
      <c r="AOG14" s="46"/>
      <c r="AOH14" s="46"/>
      <c r="AOI14" s="46"/>
      <c r="AOJ14" s="46"/>
      <c r="AOK14" s="46"/>
      <c r="AOL14" s="46"/>
      <c r="AOM14" s="46"/>
      <c r="AON14" s="46"/>
      <c r="AOO14" s="46"/>
      <c r="AOP14" s="46"/>
      <c r="AOQ14" s="46"/>
      <c r="AOR14" s="46"/>
      <c r="AOS14" s="46"/>
      <c r="AOT14" s="46"/>
      <c r="AOU14" s="46"/>
      <c r="AOV14" s="46"/>
      <c r="AOW14" s="46"/>
      <c r="AOX14" s="46"/>
      <c r="AOY14" s="46"/>
      <c r="AOZ14" s="46"/>
      <c r="APA14" s="46"/>
      <c r="APB14" s="46"/>
      <c r="APC14" s="46"/>
      <c r="APD14" s="46"/>
      <c r="APE14" s="46"/>
      <c r="APF14" s="46"/>
      <c r="APG14" s="46"/>
      <c r="APH14" s="46"/>
      <c r="API14" s="46"/>
      <c r="APJ14" s="46"/>
      <c r="APK14" s="46"/>
      <c r="APL14" s="46"/>
      <c r="APM14" s="46"/>
      <c r="APN14" s="46"/>
      <c r="APO14" s="46"/>
      <c r="APP14" s="46"/>
      <c r="APQ14" s="46"/>
      <c r="APR14" s="46"/>
      <c r="APS14" s="46"/>
      <c r="APT14" s="46"/>
      <c r="APU14" s="46"/>
      <c r="APV14" s="46"/>
      <c r="APW14" s="46"/>
      <c r="APX14" s="46"/>
      <c r="APY14" s="46"/>
      <c r="APZ14" s="46"/>
      <c r="AQA14" s="46"/>
      <c r="AQB14" s="46"/>
      <c r="AQC14" s="46"/>
      <c r="AQD14" s="46"/>
      <c r="AQE14" s="46"/>
      <c r="AQF14" s="46"/>
      <c r="AQG14" s="46"/>
      <c r="AQH14" s="46"/>
      <c r="AQI14" s="46"/>
      <c r="AQJ14" s="46"/>
      <c r="AQK14" s="46"/>
      <c r="AQL14" s="46"/>
      <c r="AQM14" s="46"/>
      <c r="AQN14" s="46"/>
      <c r="AQO14" s="46"/>
      <c r="AQP14" s="46"/>
      <c r="AQQ14" s="46"/>
      <c r="AQR14" s="46"/>
      <c r="AQS14" s="46"/>
      <c r="AQT14" s="46"/>
      <c r="AQU14" s="46"/>
      <c r="AQV14" s="46"/>
      <c r="AQW14" s="46"/>
      <c r="AQX14" s="46"/>
      <c r="AQY14" s="46"/>
      <c r="AQZ14" s="46"/>
      <c r="ARA14" s="46"/>
      <c r="ARB14" s="46"/>
      <c r="ARC14" s="46"/>
      <c r="ARD14" s="46"/>
      <c r="ARE14" s="46"/>
      <c r="ARF14" s="46"/>
      <c r="ARG14" s="46"/>
      <c r="ARH14" s="46"/>
      <c r="ARI14" s="46"/>
      <c r="ARJ14" s="46"/>
      <c r="ARK14" s="46"/>
      <c r="ARL14" s="46"/>
      <c r="ARM14" s="46"/>
      <c r="ARN14" s="46"/>
      <c r="ARO14" s="46"/>
      <c r="ARP14" s="46"/>
      <c r="ARQ14" s="46"/>
      <c r="ARR14" s="46"/>
      <c r="ARS14" s="46"/>
      <c r="ART14" s="46"/>
      <c r="ARU14" s="46"/>
      <c r="ARV14" s="46"/>
      <c r="ARW14" s="46"/>
      <c r="ARX14" s="46"/>
      <c r="ARY14" s="46"/>
      <c r="ARZ14" s="46"/>
      <c r="ASA14" s="46"/>
      <c r="ASB14" s="46"/>
      <c r="ASC14" s="46"/>
      <c r="ASD14" s="46"/>
      <c r="ASE14" s="46"/>
      <c r="ASF14" s="46"/>
      <c r="ASG14" s="46"/>
      <c r="ASH14" s="46"/>
      <c r="ASI14" s="46"/>
      <c r="ASJ14" s="46"/>
      <c r="ASK14" s="46"/>
      <c r="ASL14" s="46"/>
      <c r="ASM14" s="46"/>
      <c r="ASN14" s="46"/>
      <c r="ASO14" s="46"/>
      <c r="ASP14" s="46"/>
      <c r="ASQ14" s="46"/>
      <c r="ASR14" s="46"/>
      <c r="ASS14" s="46"/>
      <c r="AST14" s="46"/>
      <c r="ASU14" s="46"/>
      <c r="ASV14" s="46"/>
      <c r="ASW14" s="46"/>
      <c r="ASX14" s="46"/>
      <c r="ASY14" s="46"/>
      <c r="ASZ14" s="46"/>
      <c r="ATA14" s="46"/>
      <c r="ATB14" s="46"/>
      <c r="ATC14" s="46"/>
      <c r="ATD14" s="46"/>
      <c r="ATE14" s="46"/>
      <c r="ATF14" s="46"/>
      <c r="ATG14" s="46"/>
      <c r="ATH14" s="46"/>
      <c r="ATI14" s="46"/>
      <c r="ATJ14" s="46"/>
      <c r="ATK14" s="46"/>
      <c r="ATL14" s="46"/>
      <c r="ATM14" s="46"/>
      <c r="ATN14" s="46"/>
      <c r="ATO14" s="46"/>
      <c r="ATP14" s="46"/>
      <c r="ATQ14" s="46"/>
      <c r="ATR14" s="46"/>
      <c r="ATS14" s="46"/>
      <c r="ATT14" s="46"/>
      <c r="ATU14" s="46"/>
      <c r="ATV14" s="46"/>
      <c r="ATW14" s="46"/>
      <c r="ATX14" s="46"/>
      <c r="ATY14" s="46"/>
      <c r="ATZ14" s="46"/>
      <c r="AUA14" s="46"/>
      <c r="AUB14" s="46"/>
      <c r="AUC14" s="46"/>
      <c r="AUD14" s="46"/>
      <c r="AUE14" s="46"/>
      <c r="AUF14" s="46"/>
      <c r="AUG14" s="46"/>
      <c r="AUH14" s="46"/>
      <c r="AUI14" s="46"/>
      <c r="AUJ14" s="46"/>
      <c r="AUK14" s="46"/>
      <c r="AUL14" s="46"/>
      <c r="AUM14" s="46"/>
      <c r="AUN14" s="46"/>
      <c r="AUO14" s="46"/>
      <c r="AUP14" s="46"/>
      <c r="AUQ14" s="46"/>
      <c r="AUR14" s="46"/>
      <c r="AUS14" s="46"/>
      <c r="AUT14" s="46"/>
      <c r="AUU14" s="46"/>
      <c r="AUV14" s="46"/>
      <c r="AUW14" s="46"/>
      <c r="AUX14" s="46"/>
      <c r="AUY14" s="46"/>
      <c r="AUZ14" s="46"/>
      <c r="AVA14" s="46"/>
      <c r="AVB14" s="46"/>
      <c r="AVC14" s="46"/>
      <c r="AVD14" s="46"/>
      <c r="AVE14" s="46"/>
      <c r="AVF14" s="46"/>
      <c r="AVG14" s="46"/>
      <c r="AVH14" s="46"/>
      <c r="AVI14" s="46"/>
      <c r="AVJ14" s="46"/>
      <c r="AVK14" s="46"/>
      <c r="AVL14" s="46"/>
      <c r="AVM14" s="46"/>
      <c r="AVN14" s="46"/>
      <c r="AVO14" s="46"/>
      <c r="AVP14" s="46"/>
      <c r="AVQ14" s="46"/>
      <c r="AVR14" s="46"/>
      <c r="AVS14" s="46"/>
      <c r="AVT14" s="46"/>
      <c r="AVU14" s="46"/>
      <c r="AVV14" s="46"/>
      <c r="AVW14" s="46"/>
      <c r="AVX14" s="46"/>
      <c r="AVY14" s="46"/>
      <c r="AVZ14" s="46"/>
      <c r="AWA14" s="46"/>
      <c r="AWB14" s="46"/>
      <c r="AWC14" s="46"/>
      <c r="AWD14" s="46"/>
      <c r="AWE14" s="46"/>
      <c r="AWF14" s="46"/>
      <c r="AWG14" s="46"/>
      <c r="AWH14" s="46"/>
      <c r="AWI14" s="46"/>
      <c r="AWJ14" s="46"/>
      <c r="AWK14" s="46"/>
      <c r="AWL14" s="46"/>
      <c r="AWM14" s="46"/>
      <c r="AWN14" s="46"/>
      <c r="AWO14" s="46"/>
      <c r="AWP14" s="46"/>
      <c r="AWQ14" s="46"/>
      <c r="AWR14" s="46"/>
      <c r="AWS14" s="46"/>
      <c r="AWT14" s="46"/>
      <c r="AWU14" s="46"/>
      <c r="AWV14" s="46"/>
      <c r="AWW14" s="46"/>
      <c r="AWX14" s="46"/>
      <c r="AWY14" s="46"/>
      <c r="AWZ14" s="46"/>
      <c r="AXA14" s="46"/>
      <c r="AXB14" s="46"/>
      <c r="AXC14" s="46"/>
      <c r="AXD14" s="46"/>
      <c r="AXE14" s="46"/>
      <c r="AXF14" s="46"/>
      <c r="AXG14" s="46"/>
      <c r="AXH14" s="46"/>
      <c r="AXI14" s="46"/>
      <c r="AXJ14" s="46"/>
      <c r="AXK14" s="46"/>
      <c r="AXL14" s="46"/>
      <c r="AXM14" s="46"/>
      <c r="AXN14" s="46"/>
      <c r="AXO14" s="46"/>
      <c r="AXP14" s="46"/>
      <c r="AXQ14" s="46"/>
      <c r="AXR14" s="46"/>
      <c r="AXS14" s="46"/>
      <c r="AXT14" s="46"/>
      <c r="AXU14" s="46"/>
      <c r="AXV14" s="46"/>
      <c r="AXW14" s="46"/>
      <c r="AXX14" s="46"/>
      <c r="AXY14" s="46"/>
      <c r="AXZ14" s="46"/>
      <c r="AYA14" s="46"/>
      <c r="AYB14" s="46"/>
      <c r="AYC14" s="46"/>
      <c r="AYD14" s="46"/>
      <c r="AYE14" s="46"/>
      <c r="AYF14" s="46"/>
      <c r="AYG14" s="46"/>
      <c r="AYH14" s="46"/>
      <c r="AYI14" s="46"/>
      <c r="AYJ14" s="46"/>
      <c r="AYK14" s="46"/>
      <c r="AYL14" s="46"/>
      <c r="AYM14" s="46"/>
      <c r="AYN14" s="46"/>
      <c r="AYO14" s="46"/>
      <c r="AYP14" s="46"/>
      <c r="AYQ14" s="46"/>
      <c r="AYR14" s="46"/>
      <c r="AYS14" s="46"/>
      <c r="AYT14" s="46"/>
      <c r="AYU14" s="46"/>
      <c r="AYV14" s="46"/>
      <c r="AYW14" s="46"/>
      <c r="AYX14" s="46"/>
      <c r="AYY14" s="46"/>
      <c r="AYZ14" s="46"/>
      <c r="AZA14" s="46"/>
      <c r="AZB14" s="46"/>
      <c r="AZC14" s="46"/>
      <c r="AZD14" s="46"/>
      <c r="AZE14" s="46"/>
      <c r="AZF14" s="46"/>
      <c r="AZG14" s="46"/>
      <c r="AZH14" s="46"/>
      <c r="AZI14" s="46"/>
      <c r="AZJ14" s="46"/>
      <c r="AZK14" s="46"/>
      <c r="AZL14" s="46"/>
      <c r="AZM14" s="46"/>
      <c r="AZN14" s="46"/>
      <c r="AZO14" s="46"/>
      <c r="AZP14" s="46"/>
      <c r="AZQ14" s="46"/>
      <c r="AZR14" s="46"/>
      <c r="AZS14" s="46"/>
      <c r="AZT14" s="46"/>
      <c r="AZU14" s="46"/>
      <c r="AZV14" s="46"/>
      <c r="AZW14" s="46"/>
      <c r="AZX14" s="46"/>
      <c r="AZY14" s="46"/>
      <c r="AZZ14" s="46"/>
      <c r="BAA14" s="46"/>
      <c r="BAB14" s="46"/>
      <c r="BAC14" s="46"/>
      <c r="BAD14" s="46"/>
      <c r="BAE14" s="46"/>
      <c r="BAF14" s="46"/>
      <c r="BAG14" s="46"/>
      <c r="BAH14" s="46"/>
      <c r="BAI14" s="46"/>
      <c r="BAJ14" s="46"/>
      <c r="BAK14" s="46"/>
      <c r="BAL14" s="46"/>
      <c r="BAM14" s="46"/>
      <c r="BAN14" s="46"/>
      <c r="BAO14" s="46"/>
      <c r="BAP14" s="46"/>
      <c r="BAQ14" s="46"/>
      <c r="BAR14" s="46"/>
      <c r="BAS14" s="46"/>
      <c r="BAT14" s="46"/>
      <c r="BAU14" s="46"/>
      <c r="BAV14" s="46"/>
      <c r="BAW14" s="46"/>
      <c r="BAX14" s="46"/>
      <c r="BAY14" s="46"/>
      <c r="BAZ14" s="46"/>
      <c r="BBA14" s="46"/>
      <c r="BBB14" s="46"/>
      <c r="BBC14" s="46"/>
      <c r="BBD14" s="46"/>
      <c r="BBE14" s="46"/>
      <c r="BBF14" s="46"/>
      <c r="BBG14" s="46"/>
      <c r="BBH14" s="46"/>
      <c r="BBI14" s="46"/>
      <c r="BBJ14" s="46"/>
      <c r="BBK14" s="46"/>
      <c r="BBL14" s="46"/>
      <c r="BBM14" s="46"/>
      <c r="BBN14" s="46"/>
      <c r="BBO14" s="46"/>
      <c r="BBP14" s="46"/>
      <c r="BBQ14" s="46"/>
      <c r="BBR14" s="46"/>
      <c r="BBS14" s="46"/>
      <c r="BBT14" s="46"/>
      <c r="BBU14" s="46"/>
      <c r="BBV14" s="46"/>
      <c r="BBW14" s="46"/>
      <c r="BBX14" s="46"/>
      <c r="BBY14" s="46"/>
      <c r="BBZ14" s="46"/>
      <c r="BCA14" s="46"/>
      <c r="BCB14" s="46"/>
      <c r="BCC14" s="46"/>
      <c r="BCD14" s="46"/>
      <c r="BCE14" s="46"/>
      <c r="BCF14" s="46"/>
      <c r="BCG14" s="46"/>
      <c r="BCH14" s="46"/>
      <c r="BCI14" s="46"/>
      <c r="BCJ14" s="46"/>
      <c r="BCK14" s="46"/>
      <c r="BCL14" s="46"/>
      <c r="BCM14" s="46"/>
      <c r="BCN14" s="46"/>
      <c r="BCO14" s="46"/>
      <c r="BCP14" s="46"/>
      <c r="BCQ14" s="46"/>
      <c r="BCR14" s="46"/>
      <c r="BCS14" s="46"/>
      <c r="BCT14" s="46"/>
      <c r="BCU14" s="46"/>
      <c r="BCV14" s="46"/>
      <c r="BCW14" s="46"/>
      <c r="BCX14" s="46"/>
      <c r="BCY14" s="46"/>
      <c r="BCZ14" s="46"/>
      <c r="BDA14" s="46"/>
      <c r="BDB14" s="46"/>
      <c r="BDC14" s="46"/>
      <c r="BDD14" s="46"/>
      <c r="BDE14" s="46"/>
      <c r="BDF14" s="46"/>
      <c r="BDG14" s="46"/>
      <c r="BDH14" s="46"/>
      <c r="BDI14" s="46"/>
      <c r="BDJ14" s="46"/>
      <c r="BDK14" s="46"/>
      <c r="BDL14" s="46"/>
      <c r="BDM14" s="46"/>
      <c r="BDN14" s="46"/>
      <c r="BDO14" s="46"/>
      <c r="BDP14" s="46"/>
      <c r="BDQ14" s="46"/>
      <c r="BDR14" s="46"/>
      <c r="BDS14" s="46"/>
      <c r="BDT14" s="46"/>
      <c r="BDU14" s="46"/>
      <c r="BDV14" s="46"/>
      <c r="BDW14" s="46"/>
      <c r="BDX14" s="46"/>
      <c r="BDY14" s="46"/>
      <c r="BDZ14" s="46"/>
      <c r="BEA14" s="46"/>
      <c r="BEB14" s="46"/>
      <c r="BEC14" s="46"/>
      <c r="BED14" s="46"/>
      <c r="BEE14" s="46"/>
      <c r="BEF14" s="46"/>
      <c r="BEG14" s="46"/>
      <c r="BEH14" s="46"/>
      <c r="BEI14" s="46"/>
      <c r="BEJ14" s="46"/>
      <c r="BEK14" s="46"/>
      <c r="BEL14" s="46"/>
      <c r="BEM14" s="46"/>
      <c r="BEN14" s="46"/>
      <c r="BEO14" s="46"/>
      <c r="BEP14" s="46"/>
      <c r="BEQ14" s="46"/>
      <c r="BER14" s="46"/>
      <c r="BES14" s="46"/>
      <c r="BET14" s="46"/>
      <c r="BEU14" s="46"/>
      <c r="BEV14" s="46"/>
      <c r="BEW14" s="46"/>
      <c r="BEX14" s="46"/>
      <c r="BEY14" s="46"/>
      <c r="BEZ14" s="46"/>
      <c r="BFA14" s="46"/>
      <c r="BFB14" s="46"/>
      <c r="BFC14" s="46"/>
      <c r="BFD14" s="46"/>
      <c r="BFE14" s="46"/>
      <c r="BFF14" s="46"/>
      <c r="BFG14" s="46"/>
      <c r="BFH14" s="46"/>
      <c r="BFI14" s="46"/>
      <c r="BFJ14" s="46"/>
      <c r="BFK14" s="46"/>
      <c r="BFL14" s="46"/>
      <c r="BFM14" s="46"/>
      <c r="BFN14" s="46"/>
      <c r="BFO14" s="46"/>
      <c r="BFP14" s="46"/>
      <c r="BFQ14" s="46"/>
      <c r="BFR14" s="46"/>
      <c r="BFS14" s="46"/>
      <c r="BFT14" s="46"/>
      <c r="BFU14" s="46"/>
      <c r="BFV14" s="46"/>
      <c r="BFW14" s="46"/>
      <c r="BFX14" s="46"/>
      <c r="BFY14" s="46"/>
      <c r="BFZ14" s="46"/>
      <c r="BGA14" s="46"/>
      <c r="BGB14" s="46"/>
      <c r="BGC14" s="46"/>
      <c r="BGD14" s="46"/>
      <c r="BGE14" s="46"/>
      <c r="BGF14" s="46"/>
      <c r="BGG14" s="46"/>
      <c r="BGH14" s="46"/>
      <c r="BGI14" s="46"/>
      <c r="BGJ14" s="46"/>
      <c r="BGK14" s="46"/>
      <c r="BGL14" s="46"/>
      <c r="BGM14" s="46"/>
      <c r="BGN14" s="46"/>
      <c r="BGO14" s="46"/>
      <c r="BGP14" s="46"/>
      <c r="BGQ14" s="46"/>
      <c r="BGR14" s="46"/>
      <c r="BGS14" s="46"/>
      <c r="BGT14" s="46"/>
      <c r="BGU14" s="46"/>
      <c r="BGV14" s="46"/>
      <c r="BGW14" s="46"/>
      <c r="BGX14" s="46"/>
      <c r="BGY14" s="46"/>
      <c r="BGZ14" s="46"/>
      <c r="BHA14" s="46"/>
      <c r="BHB14" s="46"/>
      <c r="BHC14" s="46"/>
      <c r="BHD14" s="46"/>
      <c r="BHE14" s="46"/>
      <c r="BHF14" s="46"/>
      <c r="BHG14" s="46"/>
      <c r="BHH14" s="46"/>
      <c r="BHI14" s="46"/>
      <c r="BHJ14" s="46"/>
      <c r="BHK14" s="46"/>
      <c r="BHL14" s="46"/>
      <c r="BHM14" s="46"/>
      <c r="BHN14" s="46"/>
      <c r="BHO14" s="46"/>
      <c r="BHP14" s="46"/>
      <c r="BHQ14" s="46"/>
      <c r="BHR14" s="46"/>
      <c r="BHS14" s="46"/>
      <c r="BHT14" s="46"/>
      <c r="BHU14" s="46"/>
      <c r="BHV14" s="46"/>
      <c r="BHW14" s="46"/>
      <c r="BHX14" s="46"/>
      <c r="BHY14" s="46"/>
      <c r="BHZ14" s="46"/>
      <c r="BIA14" s="46"/>
      <c r="BIB14" s="46"/>
      <c r="BIC14" s="46"/>
      <c r="BID14" s="46"/>
      <c r="BIE14" s="46"/>
      <c r="BIF14" s="46"/>
      <c r="BIG14" s="46"/>
      <c r="BIH14" s="46"/>
      <c r="BII14" s="46"/>
      <c r="BIJ14" s="46"/>
      <c r="BIK14" s="46"/>
      <c r="BIL14" s="46"/>
      <c r="BIM14" s="46"/>
      <c r="BIN14" s="46"/>
      <c r="BIO14" s="46"/>
      <c r="BIP14" s="46"/>
      <c r="BIQ14" s="46"/>
      <c r="BIR14" s="46"/>
      <c r="BIS14" s="46"/>
      <c r="BIT14" s="46"/>
      <c r="BIU14" s="46"/>
      <c r="BIV14" s="46"/>
      <c r="BIW14" s="46"/>
      <c r="BIX14" s="46"/>
      <c r="BIY14" s="46"/>
      <c r="BIZ14" s="46"/>
      <c r="BJA14" s="46"/>
      <c r="BJB14" s="46"/>
      <c r="BJC14" s="46"/>
      <c r="BJD14" s="46"/>
      <c r="BJE14" s="46"/>
      <c r="BJF14" s="46"/>
      <c r="BJG14" s="46"/>
      <c r="BJH14" s="46"/>
      <c r="BJI14" s="46"/>
      <c r="BJJ14" s="46"/>
      <c r="BJK14" s="46"/>
      <c r="BJL14" s="46"/>
      <c r="BJM14" s="46"/>
      <c r="BJN14" s="46"/>
      <c r="BJO14" s="46"/>
      <c r="BJP14" s="46"/>
      <c r="BJQ14" s="46"/>
      <c r="BJR14" s="46"/>
      <c r="BJS14" s="46"/>
      <c r="BJT14" s="46"/>
      <c r="BJU14" s="46"/>
      <c r="BJV14" s="46"/>
      <c r="BJW14" s="46"/>
      <c r="BJX14" s="46"/>
      <c r="BJY14" s="46"/>
      <c r="BJZ14" s="46"/>
      <c r="BKA14" s="46"/>
      <c r="BKB14" s="46"/>
      <c r="BKC14" s="46"/>
      <c r="BKD14" s="46"/>
      <c r="BKE14" s="46"/>
      <c r="BKF14" s="46"/>
      <c r="BKG14" s="46"/>
      <c r="BKH14" s="46"/>
      <c r="BKI14" s="46"/>
      <c r="BKJ14" s="46"/>
      <c r="BKK14" s="46"/>
      <c r="BKL14" s="46"/>
      <c r="BKM14" s="46"/>
      <c r="BKN14" s="46"/>
      <c r="BKO14" s="46"/>
      <c r="BKP14" s="46"/>
      <c r="BKQ14" s="46"/>
      <c r="BKR14" s="46"/>
      <c r="BKS14" s="46"/>
      <c r="BKT14" s="46"/>
      <c r="BKU14" s="46"/>
      <c r="BKV14" s="46"/>
      <c r="BKW14" s="46"/>
      <c r="BKX14" s="46"/>
      <c r="BKY14" s="46"/>
      <c r="BKZ14" s="46"/>
      <c r="BLA14" s="46"/>
      <c r="BLB14" s="46"/>
      <c r="BLC14" s="46"/>
      <c r="BLD14" s="46"/>
      <c r="BLE14" s="46"/>
      <c r="BLF14" s="46"/>
      <c r="BLG14" s="46"/>
      <c r="BLH14" s="46"/>
      <c r="BLI14" s="46"/>
      <c r="BLJ14" s="46"/>
      <c r="BLK14" s="46"/>
      <c r="BLL14" s="46"/>
      <c r="BLM14" s="46"/>
      <c r="BLN14" s="46"/>
      <c r="BLO14" s="46"/>
      <c r="BLP14" s="46"/>
      <c r="BLQ14" s="46"/>
      <c r="BLR14" s="46"/>
      <c r="BLS14" s="46"/>
      <c r="BLT14" s="46"/>
      <c r="BLU14" s="46"/>
      <c r="BLV14" s="46"/>
      <c r="BLW14" s="46"/>
      <c r="BLX14" s="46"/>
      <c r="BLY14" s="46"/>
      <c r="BLZ14" s="46"/>
      <c r="BMA14" s="46"/>
      <c r="BMB14" s="46"/>
      <c r="BMC14" s="46"/>
      <c r="BMD14" s="46"/>
      <c r="BME14" s="46"/>
      <c r="BMF14" s="46"/>
      <c r="BMG14" s="46"/>
      <c r="BMH14" s="46"/>
      <c r="BMI14" s="46"/>
      <c r="BMJ14" s="46"/>
      <c r="BMK14" s="46"/>
      <c r="BML14" s="46"/>
      <c r="BMM14" s="46"/>
      <c r="BMN14" s="46"/>
      <c r="BMO14" s="46"/>
      <c r="BMP14" s="46"/>
      <c r="BMQ14" s="46"/>
      <c r="BMR14" s="46"/>
      <c r="BMS14" s="46"/>
      <c r="BMT14" s="46"/>
      <c r="BMU14" s="46"/>
      <c r="BMV14" s="46"/>
      <c r="BMW14" s="46"/>
      <c r="BMX14" s="46"/>
      <c r="BMY14" s="46"/>
      <c r="BMZ14" s="46"/>
      <c r="BNA14" s="46"/>
      <c r="BNB14" s="46"/>
      <c r="BNC14" s="46"/>
      <c r="BND14" s="46"/>
      <c r="BNE14" s="46"/>
      <c r="BNF14" s="46"/>
      <c r="BNG14" s="46"/>
      <c r="BNH14" s="46"/>
      <c r="BNI14" s="46"/>
      <c r="BNJ14" s="46"/>
      <c r="BNK14" s="46"/>
      <c r="BNL14" s="46"/>
      <c r="BNM14" s="46"/>
      <c r="BNN14" s="46"/>
      <c r="BNO14" s="46"/>
      <c r="BNP14" s="46"/>
      <c r="BNQ14" s="46"/>
      <c r="BNR14" s="46"/>
      <c r="BNS14" s="46"/>
      <c r="BNT14" s="46"/>
      <c r="BNU14" s="46"/>
      <c r="BNV14" s="46"/>
      <c r="BNW14" s="46"/>
      <c r="BNX14" s="46"/>
      <c r="BNY14" s="46"/>
      <c r="BNZ14" s="46"/>
      <c r="BOA14" s="46"/>
      <c r="BOB14" s="46"/>
      <c r="BOC14" s="46"/>
      <c r="BOD14" s="46"/>
      <c r="BOE14" s="46"/>
      <c r="BOF14" s="46"/>
      <c r="BOG14" s="46"/>
      <c r="BOH14" s="46"/>
      <c r="BOI14" s="46"/>
      <c r="BOJ14" s="46"/>
      <c r="BOK14" s="46"/>
      <c r="BOL14" s="46"/>
      <c r="BOM14" s="46"/>
      <c r="BON14" s="46"/>
      <c r="BOO14" s="46"/>
      <c r="BOP14" s="46"/>
      <c r="BOQ14" s="46"/>
      <c r="BOR14" s="46"/>
      <c r="BOS14" s="46"/>
      <c r="BOT14" s="46"/>
      <c r="BOU14" s="46"/>
      <c r="BOV14" s="46"/>
      <c r="BOW14" s="46"/>
      <c r="BOX14" s="46"/>
      <c r="BOY14" s="46"/>
      <c r="BOZ14" s="46"/>
      <c r="BPA14" s="46"/>
      <c r="BPB14" s="46"/>
      <c r="BPC14" s="46"/>
      <c r="BPD14" s="46"/>
      <c r="BPE14" s="46"/>
      <c r="BPF14" s="46"/>
      <c r="BPG14" s="46"/>
      <c r="BPH14" s="46"/>
      <c r="BPI14" s="46"/>
      <c r="BPJ14" s="46"/>
      <c r="BPK14" s="46"/>
      <c r="BPL14" s="46"/>
      <c r="BPM14" s="46"/>
      <c r="BPN14" s="46"/>
      <c r="BPO14" s="46"/>
      <c r="BPP14" s="46"/>
      <c r="BPQ14" s="46"/>
      <c r="BPR14" s="46"/>
      <c r="BPS14" s="46"/>
      <c r="BPT14" s="46"/>
      <c r="BPU14" s="46"/>
      <c r="BPV14" s="46"/>
      <c r="BPW14" s="46"/>
      <c r="BPX14" s="46"/>
      <c r="BPY14" s="46"/>
      <c r="BPZ14" s="46"/>
      <c r="BQA14" s="46"/>
      <c r="BQB14" s="46"/>
      <c r="BQC14" s="46"/>
      <c r="BQD14" s="46"/>
      <c r="BQE14" s="46"/>
      <c r="BQF14" s="46"/>
      <c r="BQG14" s="46"/>
      <c r="BQH14" s="46"/>
      <c r="BQI14" s="46"/>
      <c r="BQJ14" s="46"/>
      <c r="BQK14" s="46"/>
      <c r="BQL14" s="46"/>
      <c r="BQM14" s="46"/>
      <c r="BQN14" s="46"/>
      <c r="BQO14" s="46"/>
      <c r="BQP14" s="46"/>
      <c r="BQQ14" s="46"/>
      <c r="BQR14" s="46"/>
      <c r="BQS14" s="46"/>
      <c r="BQT14" s="46"/>
      <c r="BQU14" s="46"/>
      <c r="BQV14" s="46"/>
      <c r="BQW14" s="46"/>
      <c r="BQX14" s="46"/>
      <c r="BQY14" s="46"/>
      <c r="BQZ14" s="46"/>
    </row>
    <row r="15" spans="1:1820" s="12" customFormat="1" ht="27.95" hidden="1" customHeight="1" outlineLevel="4" x14ac:dyDescent="0.2">
      <c r="A15" s="282"/>
      <c r="B15" s="297"/>
      <c r="C15" s="77" t="s">
        <v>1031</v>
      </c>
      <c r="D15" s="10" t="s">
        <v>1031</v>
      </c>
      <c r="E15" s="78" t="s">
        <v>1022</v>
      </c>
      <c r="F15" s="78"/>
      <c r="G15" s="78"/>
      <c r="H15" s="10" t="s">
        <v>1027</v>
      </c>
      <c r="I15" s="10" t="s">
        <v>14</v>
      </c>
      <c r="J15" s="78"/>
      <c r="K15" s="78"/>
      <c r="L15" s="78"/>
      <c r="M15" s="78"/>
      <c r="N15" s="103" t="s">
        <v>192</v>
      </c>
      <c r="O15" s="103" t="s">
        <v>210</v>
      </c>
      <c r="P15" s="104">
        <v>0</v>
      </c>
      <c r="Q15" s="104">
        <v>1</v>
      </c>
      <c r="R15" s="104">
        <v>0</v>
      </c>
      <c r="S15" s="104">
        <v>0</v>
      </c>
      <c r="T15" s="104">
        <v>0</v>
      </c>
      <c r="U15" s="143">
        <v>0</v>
      </c>
      <c r="V15" s="104">
        <v>0</v>
      </c>
      <c r="W15" s="104">
        <v>0</v>
      </c>
      <c r="X15" s="104">
        <v>0</v>
      </c>
      <c r="Y15" s="104">
        <v>0</v>
      </c>
      <c r="Z15" s="104">
        <v>0</v>
      </c>
      <c r="AA15" s="104">
        <v>0</v>
      </c>
      <c r="AB15" s="198">
        <f t="shared" si="5"/>
        <v>1</v>
      </c>
      <c r="AC15" s="104">
        <v>0</v>
      </c>
      <c r="AD15" s="104">
        <v>1</v>
      </c>
      <c r="AE15" s="104">
        <v>0</v>
      </c>
      <c r="AF15" s="104">
        <v>0</v>
      </c>
      <c r="AG15" s="104">
        <v>0</v>
      </c>
      <c r="AH15" s="143">
        <v>0</v>
      </c>
      <c r="AI15" s="104">
        <v>0</v>
      </c>
      <c r="AJ15" s="104">
        <v>0</v>
      </c>
      <c r="AK15" s="104">
        <v>0</v>
      </c>
      <c r="AL15" s="104">
        <v>0</v>
      </c>
      <c r="AM15" s="104">
        <v>0</v>
      </c>
      <c r="AN15" s="104">
        <v>0</v>
      </c>
      <c r="AO15" s="21">
        <f t="shared" si="6"/>
        <v>1</v>
      </c>
      <c r="AP15" s="189">
        <f t="shared" si="7"/>
        <v>1</v>
      </c>
      <c r="AQ15" s="91" t="str">
        <f>+IF(AP15="","",IF(AND(SUM($P15:U15)=1,SUM($AC15:AH15)=1),"TERMINADA",IF(SUM($P15:U15)=0,"SIN INICIAR",IF(AP15&gt;1,"ADELANTADA",IF(AP15&lt;0.6,"CRÍTICA",IF(AP15&lt;0.95,"EN PROCESO","GESTIÓN NORMAL"))))))</f>
        <v>TERMINADA</v>
      </c>
      <c r="AR15" s="38" t="str">
        <f t="shared" si="1"/>
        <v>B</v>
      </c>
      <c r="AS15" s="44"/>
      <c r="AT15" s="44"/>
      <c r="AU15" s="44"/>
      <c r="AV15" s="79"/>
      <c r="AW15" s="79"/>
      <c r="AX15" s="162"/>
      <c r="AY15" s="79"/>
      <c r="AZ15" s="79"/>
      <c r="BA15" s="233">
        <f t="shared" si="2"/>
        <v>0</v>
      </c>
      <c r="BB15" s="79"/>
      <c r="BC15" s="79"/>
      <c r="BD15" s="79"/>
      <c r="BE15" s="79"/>
      <c r="BF15" s="79"/>
      <c r="BG15" s="79"/>
      <c r="BH15" s="79"/>
      <c r="BI15" s="79"/>
      <c r="BJ15" s="79"/>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c r="IW15" s="46"/>
      <c r="IX15" s="46"/>
      <c r="IY15" s="46"/>
      <c r="IZ15" s="46"/>
      <c r="JA15" s="46"/>
      <c r="JB15" s="46"/>
      <c r="JC15" s="46"/>
      <c r="JD15" s="46"/>
      <c r="JE15" s="46"/>
      <c r="JF15" s="46"/>
      <c r="JG15" s="46"/>
      <c r="JH15" s="46"/>
      <c r="JI15" s="46"/>
      <c r="JJ15" s="46"/>
      <c r="JK15" s="46"/>
      <c r="JL15" s="46"/>
      <c r="JM15" s="46"/>
      <c r="JN15" s="46"/>
      <c r="JO15" s="46"/>
      <c r="JP15" s="46"/>
      <c r="JQ15" s="46"/>
      <c r="JR15" s="46"/>
      <c r="JS15" s="46"/>
      <c r="JT15" s="46"/>
      <c r="JU15" s="46"/>
      <c r="JV15" s="46"/>
      <c r="JW15" s="46"/>
      <c r="JX15" s="46"/>
      <c r="JY15" s="46"/>
      <c r="JZ15" s="46"/>
      <c r="KA15" s="46"/>
      <c r="KB15" s="46"/>
      <c r="KC15" s="46"/>
      <c r="KD15" s="46"/>
      <c r="KE15" s="46"/>
      <c r="KF15" s="46"/>
      <c r="KG15" s="46"/>
      <c r="KH15" s="46"/>
      <c r="KI15" s="46"/>
      <c r="KJ15" s="46"/>
      <c r="KK15" s="46"/>
      <c r="KL15" s="46"/>
      <c r="KM15" s="46"/>
      <c r="KN15" s="46"/>
      <c r="KO15" s="46"/>
      <c r="KP15" s="46"/>
      <c r="KQ15" s="46"/>
      <c r="KR15" s="46"/>
      <c r="KS15" s="46"/>
      <c r="KT15" s="46"/>
      <c r="KU15" s="46"/>
      <c r="KV15" s="46"/>
      <c r="KW15" s="46"/>
      <c r="KX15" s="46"/>
      <c r="KY15" s="46"/>
      <c r="KZ15" s="46"/>
      <c r="LA15" s="46"/>
      <c r="LB15" s="46"/>
      <c r="LC15" s="46"/>
      <c r="LD15" s="46"/>
      <c r="LE15" s="46"/>
      <c r="LF15" s="46"/>
      <c r="LG15" s="46"/>
      <c r="LH15" s="46"/>
      <c r="LI15" s="46"/>
      <c r="LJ15" s="46"/>
      <c r="LK15" s="46"/>
      <c r="LL15" s="46"/>
      <c r="LM15" s="46"/>
      <c r="LN15" s="46"/>
      <c r="LO15" s="46"/>
      <c r="LP15" s="46"/>
      <c r="LQ15" s="46"/>
      <c r="LR15" s="46"/>
      <c r="LS15" s="46"/>
      <c r="LT15" s="46"/>
      <c r="LU15" s="46"/>
      <c r="LV15" s="46"/>
      <c r="LW15" s="46"/>
      <c r="LX15" s="46"/>
      <c r="LY15" s="46"/>
      <c r="LZ15" s="46"/>
      <c r="MA15" s="46"/>
      <c r="MB15" s="46"/>
      <c r="MC15" s="46"/>
      <c r="MD15" s="46"/>
      <c r="ME15" s="46"/>
      <c r="MF15" s="46"/>
      <c r="MG15" s="46"/>
      <c r="MH15" s="46"/>
      <c r="MI15" s="46"/>
      <c r="MJ15" s="46"/>
      <c r="MK15" s="46"/>
      <c r="ML15" s="46"/>
      <c r="MM15" s="46"/>
      <c r="MN15" s="46"/>
      <c r="MO15" s="46"/>
      <c r="MP15" s="46"/>
      <c r="MQ15" s="46"/>
      <c r="MR15" s="46"/>
      <c r="MS15" s="46"/>
      <c r="MT15" s="46"/>
      <c r="MU15" s="46"/>
      <c r="MV15" s="46"/>
      <c r="MW15" s="46"/>
      <c r="MX15" s="46"/>
      <c r="MY15" s="46"/>
      <c r="MZ15" s="46"/>
      <c r="NA15" s="46"/>
      <c r="NB15" s="46"/>
      <c r="NC15" s="46"/>
      <c r="ND15" s="46"/>
      <c r="NE15" s="46"/>
      <c r="NF15" s="46"/>
      <c r="NG15" s="46"/>
      <c r="NH15" s="46"/>
      <c r="NI15" s="46"/>
      <c r="NJ15" s="46"/>
      <c r="NK15" s="46"/>
      <c r="NL15" s="46"/>
      <c r="NM15" s="46"/>
      <c r="NN15" s="46"/>
      <c r="NO15" s="46"/>
      <c r="NP15" s="46"/>
      <c r="NQ15" s="46"/>
      <c r="NR15" s="46"/>
      <c r="NS15" s="46"/>
      <c r="NT15" s="46"/>
      <c r="NU15" s="46"/>
      <c r="NV15" s="46"/>
      <c r="NW15" s="46"/>
      <c r="NX15" s="46"/>
      <c r="NY15" s="46"/>
      <c r="NZ15" s="46"/>
      <c r="OA15" s="46"/>
      <c r="OB15" s="46"/>
      <c r="OC15" s="46"/>
      <c r="OD15" s="46"/>
      <c r="OE15" s="46"/>
      <c r="OF15" s="46"/>
      <c r="OG15" s="46"/>
      <c r="OH15" s="46"/>
      <c r="OI15" s="46"/>
      <c r="OJ15" s="46"/>
      <c r="OK15" s="46"/>
      <c r="OL15" s="46"/>
      <c r="OM15" s="46"/>
      <c r="ON15" s="46"/>
      <c r="OO15" s="46"/>
      <c r="OP15" s="46"/>
      <c r="OQ15" s="46"/>
      <c r="OR15" s="46"/>
      <c r="OS15" s="46"/>
      <c r="OT15" s="46"/>
      <c r="OU15" s="46"/>
      <c r="OV15" s="46"/>
      <c r="OW15" s="46"/>
      <c r="OX15" s="46"/>
      <c r="OY15" s="46"/>
      <c r="OZ15" s="46"/>
      <c r="PA15" s="46"/>
      <c r="PB15" s="46"/>
      <c r="PC15" s="46"/>
      <c r="PD15" s="46"/>
      <c r="PE15" s="46"/>
      <c r="PF15" s="46"/>
      <c r="PG15" s="46"/>
      <c r="PH15" s="46"/>
      <c r="PI15" s="46"/>
      <c r="PJ15" s="46"/>
      <c r="PK15" s="46"/>
      <c r="PL15" s="46"/>
      <c r="PM15" s="46"/>
      <c r="PN15" s="46"/>
      <c r="PO15" s="46"/>
      <c r="PP15" s="46"/>
      <c r="PQ15" s="46"/>
      <c r="PR15" s="46"/>
      <c r="PS15" s="46"/>
      <c r="PT15" s="46"/>
      <c r="PU15" s="46"/>
      <c r="PV15" s="46"/>
      <c r="PW15" s="46"/>
      <c r="PX15" s="46"/>
      <c r="PY15" s="46"/>
      <c r="PZ15" s="46"/>
      <c r="QA15" s="46"/>
      <c r="QB15" s="46"/>
      <c r="QC15" s="46"/>
      <c r="QD15" s="46"/>
      <c r="QE15" s="46"/>
      <c r="QF15" s="46"/>
      <c r="QG15" s="46"/>
      <c r="QH15" s="46"/>
      <c r="QI15" s="46"/>
      <c r="QJ15" s="46"/>
      <c r="QK15" s="46"/>
      <c r="QL15" s="46"/>
      <c r="QM15" s="46"/>
      <c r="QN15" s="46"/>
      <c r="QO15" s="46"/>
      <c r="QP15" s="46"/>
      <c r="QQ15" s="46"/>
      <c r="QR15" s="46"/>
      <c r="QS15" s="46"/>
      <c r="QT15" s="46"/>
      <c r="QU15" s="46"/>
      <c r="QV15" s="46"/>
      <c r="QW15" s="46"/>
      <c r="QX15" s="46"/>
      <c r="QY15" s="46"/>
      <c r="QZ15" s="46"/>
      <c r="RA15" s="46"/>
      <c r="RB15" s="46"/>
      <c r="RC15" s="46"/>
      <c r="RD15" s="46"/>
      <c r="RE15" s="46"/>
      <c r="RF15" s="46"/>
      <c r="RG15" s="46"/>
      <c r="RH15" s="46"/>
      <c r="RI15" s="46"/>
      <c r="RJ15" s="46"/>
      <c r="RK15" s="46"/>
      <c r="RL15" s="46"/>
      <c r="RM15" s="46"/>
      <c r="RN15" s="46"/>
      <c r="RO15" s="46"/>
      <c r="RP15" s="46"/>
      <c r="RQ15" s="46"/>
      <c r="RR15" s="46"/>
      <c r="RS15" s="46"/>
      <c r="RT15" s="46"/>
      <c r="RU15" s="46"/>
      <c r="RV15" s="46"/>
      <c r="RW15" s="46"/>
      <c r="RX15" s="46"/>
      <c r="RY15" s="46"/>
      <c r="RZ15" s="46"/>
      <c r="SA15" s="46"/>
      <c r="SB15" s="46"/>
      <c r="SC15" s="46"/>
      <c r="SD15" s="46"/>
      <c r="SE15" s="46"/>
      <c r="SF15" s="46"/>
      <c r="SG15" s="46"/>
      <c r="SH15" s="46"/>
      <c r="SI15" s="46"/>
      <c r="SJ15" s="46"/>
      <c r="SK15" s="46"/>
      <c r="SL15" s="46"/>
      <c r="SM15" s="46"/>
      <c r="SN15" s="46"/>
      <c r="SO15" s="46"/>
      <c r="SP15" s="46"/>
      <c r="SQ15" s="46"/>
      <c r="SR15" s="46"/>
      <c r="SS15" s="46"/>
      <c r="ST15" s="46"/>
      <c r="SU15" s="46"/>
      <c r="SV15" s="46"/>
      <c r="SW15" s="46"/>
      <c r="SX15" s="46"/>
      <c r="SY15" s="46"/>
      <c r="SZ15" s="46"/>
      <c r="TA15" s="46"/>
      <c r="TB15" s="46"/>
      <c r="TC15" s="46"/>
      <c r="TD15" s="46"/>
      <c r="TE15" s="46"/>
      <c r="TF15" s="46"/>
      <c r="TG15" s="46"/>
      <c r="TH15" s="46"/>
      <c r="TI15" s="46"/>
      <c r="TJ15" s="46"/>
      <c r="TK15" s="46"/>
      <c r="TL15" s="46"/>
      <c r="TM15" s="46"/>
      <c r="TN15" s="46"/>
      <c r="TO15" s="46"/>
      <c r="TP15" s="46"/>
      <c r="TQ15" s="46"/>
      <c r="TR15" s="46"/>
      <c r="TS15" s="46"/>
      <c r="TT15" s="46"/>
      <c r="TU15" s="46"/>
      <c r="TV15" s="46"/>
      <c r="TW15" s="46"/>
      <c r="TX15" s="46"/>
      <c r="TY15" s="46"/>
      <c r="TZ15" s="46"/>
      <c r="UA15" s="46"/>
      <c r="UB15" s="46"/>
      <c r="UC15" s="46"/>
      <c r="UD15" s="46"/>
      <c r="UE15" s="46"/>
      <c r="UF15" s="46"/>
      <c r="UG15" s="46"/>
      <c r="UH15" s="46"/>
      <c r="UI15" s="46"/>
      <c r="UJ15" s="46"/>
      <c r="UK15" s="46"/>
      <c r="UL15" s="46"/>
      <c r="UM15" s="46"/>
      <c r="UN15" s="46"/>
      <c r="UO15" s="46"/>
      <c r="UP15" s="46"/>
      <c r="UQ15" s="46"/>
      <c r="UR15" s="46"/>
      <c r="US15" s="46"/>
      <c r="UT15" s="46"/>
      <c r="UU15" s="46"/>
      <c r="UV15" s="46"/>
      <c r="UW15" s="46"/>
      <c r="UX15" s="46"/>
      <c r="UY15" s="46"/>
      <c r="UZ15" s="46"/>
      <c r="VA15" s="46"/>
      <c r="VB15" s="46"/>
      <c r="VC15" s="46"/>
      <c r="VD15" s="46"/>
      <c r="VE15" s="46"/>
      <c r="VF15" s="46"/>
      <c r="VG15" s="46"/>
      <c r="VH15" s="46"/>
      <c r="VI15" s="46"/>
      <c r="VJ15" s="46"/>
      <c r="VK15" s="46"/>
      <c r="VL15" s="46"/>
      <c r="VM15" s="46"/>
      <c r="VN15" s="46"/>
      <c r="VO15" s="46"/>
      <c r="VP15" s="46"/>
      <c r="VQ15" s="46"/>
      <c r="VR15" s="46"/>
      <c r="VS15" s="46"/>
      <c r="VT15" s="46"/>
      <c r="VU15" s="46"/>
      <c r="VV15" s="46"/>
      <c r="VW15" s="46"/>
      <c r="VX15" s="46"/>
      <c r="VY15" s="46"/>
      <c r="VZ15" s="46"/>
      <c r="WA15" s="46"/>
      <c r="WB15" s="46"/>
      <c r="WC15" s="46"/>
      <c r="WD15" s="46"/>
      <c r="WE15" s="46"/>
      <c r="WF15" s="46"/>
      <c r="WG15" s="46"/>
      <c r="WH15" s="46"/>
      <c r="WI15" s="46"/>
      <c r="WJ15" s="46"/>
      <c r="WK15" s="46"/>
      <c r="WL15" s="46"/>
      <c r="WM15" s="46"/>
      <c r="WN15" s="46"/>
      <c r="WO15" s="46"/>
      <c r="WP15" s="46"/>
      <c r="WQ15" s="46"/>
      <c r="WR15" s="46"/>
      <c r="WS15" s="46"/>
      <c r="WT15" s="46"/>
      <c r="WU15" s="46"/>
      <c r="WV15" s="46"/>
      <c r="WW15" s="46"/>
      <c r="WX15" s="46"/>
      <c r="WY15" s="46"/>
      <c r="WZ15" s="46"/>
      <c r="XA15" s="46"/>
      <c r="XB15" s="46"/>
      <c r="XC15" s="46"/>
      <c r="XD15" s="46"/>
      <c r="XE15" s="46"/>
      <c r="XF15" s="46"/>
      <c r="XG15" s="46"/>
      <c r="XH15" s="46"/>
      <c r="XI15" s="46"/>
      <c r="XJ15" s="46"/>
      <c r="XK15" s="46"/>
      <c r="XL15" s="46"/>
      <c r="XM15" s="46"/>
      <c r="XN15" s="46"/>
      <c r="XO15" s="46"/>
      <c r="XP15" s="46"/>
      <c r="XQ15" s="46"/>
      <c r="XR15" s="46"/>
      <c r="XS15" s="46"/>
      <c r="XT15" s="46"/>
      <c r="XU15" s="46"/>
      <c r="XV15" s="46"/>
      <c r="XW15" s="46"/>
      <c r="XX15" s="46"/>
      <c r="XY15" s="46"/>
      <c r="XZ15" s="46"/>
      <c r="YA15" s="46"/>
      <c r="YB15" s="46"/>
      <c r="YC15" s="46"/>
      <c r="YD15" s="46"/>
      <c r="YE15" s="46"/>
      <c r="YF15" s="46"/>
      <c r="YG15" s="46"/>
      <c r="YH15" s="46"/>
      <c r="YI15" s="46"/>
      <c r="YJ15" s="46"/>
      <c r="YK15" s="46"/>
      <c r="YL15" s="46"/>
      <c r="YM15" s="46"/>
      <c r="YN15" s="46"/>
      <c r="YO15" s="46"/>
      <c r="YP15" s="46"/>
      <c r="YQ15" s="46"/>
      <c r="YR15" s="46"/>
      <c r="YS15" s="46"/>
      <c r="YT15" s="46"/>
      <c r="YU15" s="46"/>
      <c r="YV15" s="46"/>
      <c r="YW15" s="46"/>
      <c r="YX15" s="46"/>
      <c r="YY15" s="46"/>
      <c r="YZ15" s="46"/>
      <c r="ZA15" s="46"/>
      <c r="ZB15" s="46"/>
      <c r="ZC15" s="46"/>
      <c r="ZD15" s="46"/>
      <c r="ZE15" s="46"/>
      <c r="ZF15" s="46"/>
      <c r="ZG15" s="46"/>
      <c r="ZH15" s="46"/>
      <c r="ZI15" s="46"/>
      <c r="ZJ15" s="46"/>
      <c r="ZK15" s="46"/>
      <c r="ZL15" s="46"/>
      <c r="ZM15" s="46"/>
      <c r="ZN15" s="46"/>
      <c r="ZO15" s="46"/>
      <c r="ZP15" s="46"/>
      <c r="ZQ15" s="46"/>
      <c r="ZR15" s="46"/>
      <c r="ZS15" s="46"/>
      <c r="ZT15" s="46"/>
      <c r="ZU15" s="46"/>
      <c r="ZV15" s="46"/>
      <c r="ZW15" s="46"/>
      <c r="ZX15" s="46"/>
      <c r="ZY15" s="46"/>
      <c r="ZZ15" s="46"/>
      <c r="AAA15" s="46"/>
      <c r="AAB15" s="46"/>
      <c r="AAC15" s="46"/>
      <c r="AAD15" s="46"/>
      <c r="AAE15" s="46"/>
      <c r="AAF15" s="46"/>
      <c r="AAG15" s="46"/>
      <c r="AAH15" s="46"/>
      <c r="AAI15" s="46"/>
      <c r="AAJ15" s="46"/>
      <c r="AAK15" s="46"/>
      <c r="AAL15" s="46"/>
      <c r="AAM15" s="46"/>
      <c r="AAN15" s="46"/>
      <c r="AAO15" s="46"/>
      <c r="AAP15" s="46"/>
      <c r="AAQ15" s="46"/>
      <c r="AAR15" s="46"/>
      <c r="AAS15" s="46"/>
      <c r="AAT15" s="46"/>
      <c r="AAU15" s="46"/>
      <c r="AAV15" s="46"/>
      <c r="AAW15" s="46"/>
      <c r="AAX15" s="46"/>
      <c r="AAY15" s="46"/>
      <c r="AAZ15" s="46"/>
      <c r="ABA15" s="46"/>
      <c r="ABB15" s="46"/>
      <c r="ABC15" s="46"/>
      <c r="ABD15" s="46"/>
      <c r="ABE15" s="46"/>
      <c r="ABF15" s="46"/>
      <c r="ABG15" s="46"/>
      <c r="ABH15" s="46"/>
      <c r="ABI15" s="46"/>
      <c r="ABJ15" s="46"/>
      <c r="ABK15" s="46"/>
      <c r="ABL15" s="46"/>
      <c r="ABM15" s="46"/>
      <c r="ABN15" s="46"/>
      <c r="ABO15" s="46"/>
      <c r="ABP15" s="46"/>
      <c r="ABQ15" s="46"/>
      <c r="ABR15" s="46"/>
      <c r="ABS15" s="46"/>
      <c r="ABT15" s="46"/>
      <c r="ABU15" s="46"/>
      <c r="ABV15" s="46"/>
      <c r="ABW15" s="46"/>
      <c r="ABX15" s="46"/>
      <c r="ABY15" s="46"/>
      <c r="ABZ15" s="46"/>
      <c r="ACA15" s="46"/>
      <c r="ACB15" s="46"/>
      <c r="ACC15" s="46"/>
      <c r="ACD15" s="46"/>
      <c r="ACE15" s="46"/>
      <c r="ACF15" s="46"/>
      <c r="ACG15" s="46"/>
      <c r="ACH15" s="46"/>
      <c r="ACI15" s="46"/>
      <c r="ACJ15" s="46"/>
      <c r="ACK15" s="46"/>
      <c r="ACL15" s="46"/>
      <c r="ACM15" s="46"/>
      <c r="ACN15" s="46"/>
      <c r="ACO15" s="46"/>
      <c r="ACP15" s="46"/>
      <c r="ACQ15" s="46"/>
      <c r="ACR15" s="46"/>
      <c r="ACS15" s="46"/>
      <c r="ACT15" s="46"/>
      <c r="ACU15" s="46"/>
      <c r="ACV15" s="46"/>
      <c r="ACW15" s="46"/>
      <c r="ACX15" s="46"/>
      <c r="ACY15" s="46"/>
      <c r="ACZ15" s="46"/>
      <c r="ADA15" s="46"/>
      <c r="ADB15" s="46"/>
      <c r="ADC15" s="46"/>
      <c r="ADD15" s="46"/>
      <c r="ADE15" s="46"/>
      <c r="ADF15" s="46"/>
      <c r="ADG15" s="46"/>
      <c r="ADH15" s="46"/>
      <c r="ADI15" s="46"/>
      <c r="ADJ15" s="46"/>
      <c r="ADK15" s="46"/>
      <c r="ADL15" s="46"/>
      <c r="ADM15" s="46"/>
      <c r="ADN15" s="46"/>
      <c r="ADO15" s="46"/>
      <c r="ADP15" s="46"/>
      <c r="ADQ15" s="46"/>
      <c r="ADR15" s="46"/>
      <c r="ADS15" s="46"/>
      <c r="ADT15" s="46"/>
      <c r="ADU15" s="46"/>
      <c r="ADV15" s="46"/>
      <c r="ADW15" s="46"/>
      <c r="ADX15" s="46"/>
      <c r="ADY15" s="46"/>
      <c r="ADZ15" s="46"/>
      <c r="AEA15" s="46"/>
      <c r="AEB15" s="46"/>
      <c r="AEC15" s="46"/>
      <c r="AED15" s="46"/>
      <c r="AEE15" s="46"/>
      <c r="AEF15" s="46"/>
      <c r="AEG15" s="46"/>
      <c r="AEH15" s="46"/>
      <c r="AEI15" s="46"/>
      <c r="AEJ15" s="46"/>
      <c r="AEK15" s="46"/>
      <c r="AEL15" s="46"/>
      <c r="AEM15" s="46"/>
      <c r="AEN15" s="46"/>
      <c r="AEO15" s="46"/>
      <c r="AEP15" s="46"/>
      <c r="AEQ15" s="46"/>
      <c r="AER15" s="46"/>
      <c r="AES15" s="46"/>
      <c r="AET15" s="46"/>
      <c r="AEU15" s="46"/>
      <c r="AEV15" s="46"/>
      <c r="AEW15" s="46"/>
      <c r="AEX15" s="46"/>
      <c r="AEY15" s="46"/>
      <c r="AEZ15" s="46"/>
      <c r="AFA15" s="46"/>
      <c r="AFB15" s="46"/>
      <c r="AFC15" s="46"/>
      <c r="AFD15" s="46"/>
      <c r="AFE15" s="46"/>
      <c r="AFF15" s="46"/>
      <c r="AFG15" s="46"/>
      <c r="AFH15" s="46"/>
      <c r="AFI15" s="46"/>
      <c r="AFJ15" s="46"/>
      <c r="AFK15" s="46"/>
      <c r="AFL15" s="46"/>
      <c r="AFM15" s="46"/>
      <c r="AFN15" s="46"/>
      <c r="AFO15" s="46"/>
      <c r="AFP15" s="46"/>
      <c r="AFQ15" s="46"/>
      <c r="AFR15" s="46"/>
      <c r="AFS15" s="46"/>
      <c r="AFT15" s="46"/>
      <c r="AFU15" s="46"/>
      <c r="AFV15" s="46"/>
      <c r="AFW15" s="46"/>
      <c r="AFX15" s="46"/>
      <c r="AFY15" s="46"/>
      <c r="AFZ15" s="46"/>
      <c r="AGA15" s="46"/>
      <c r="AGB15" s="46"/>
      <c r="AGC15" s="46"/>
      <c r="AGD15" s="46"/>
      <c r="AGE15" s="46"/>
      <c r="AGF15" s="46"/>
      <c r="AGG15" s="46"/>
      <c r="AGH15" s="46"/>
      <c r="AGI15" s="46"/>
      <c r="AGJ15" s="46"/>
      <c r="AGK15" s="46"/>
      <c r="AGL15" s="46"/>
      <c r="AGM15" s="46"/>
      <c r="AGN15" s="46"/>
      <c r="AGO15" s="46"/>
      <c r="AGP15" s="46"/>
      <c r="AGQ15" s="46"/>
      <c r="AGR15" s="46"/>
      <c r="AGS15" s="46"/>
      <c r="AGT15" s="46"/>
      <c r="AGU15" s="46"/>
      <c r="AGV15" s="46"/>
      <c r="AGW15" s="46"/>
      <c r="AGX15" s="46"/>
      <c r="AGY15" s="46"/>
      <c r="AGZ15" s="46"/>
      <c r="AHA15" s="46"/>
      <c r="AHB15" s="46"/>
      <c r="AHC15" s="46"/>
      <c r="AHD15" s="46"/>
      <c r="AHE15" s="46"/>
      <c r="AHF15" s="46"/>
      <c r="AHG15" s="46"/>
      <c r="AHH15" s="46"/>
      <c r="AHI15" s="46"/>
      <c r="AHJ15" s="46"/>
      <c r="AHK15" s="46"/>
      <c r="AHL15" s="46"/>
      <c r="AHM15" s="46"/>
      <c r="AHN15" s="46"/>
      <c r="AHO15" s="46"/>
      <c r="AHP15" s="46"/>
      <c r="AHQ15" s="46"/>
      <c r="AHR15" s="46"/>
      <c r="AHS15" s="46"/>
      <c r="AHT15" s="46"/>
      <c r="AHU15" s="46"/>
      <c r="AHV15" s="46"/>
      <c r="AHW15" s="46"/>
      <c r="AHX15" s="46"/>
      <c r="AHY15" s="46"/>
      <c r="AHZ15" s="46"/>
      <c r="AIA15" s="46"/>
      <c r="AIB15" s="46"/>
      <c r="AIC15" s="46"/>
      <c r="AID15" s="46"/>
      <c r="AIE15" s="46"/>
      <c r="AIF15" s="46"/>
      <c r="AIG15" s="46"/>
      <c r="AIH15" s="46"/>
      <c r="AII15" s="46"/>
      <c r="AIJ15" s="46"/>
      <c r="AIK15" s="46"/>
      <c r="AIL15" s="46"/>
      <c r="AIM15" s="46"/>
      <c r="AIN15" s="46"/>
      <c r="AIO15" s="46"/>
      <c r="AIP15" s="46"/>
      <c r="AIQ15" s="46"/>
      <c r="AIR15" s="46"/>
      <c r="AIS15" s="46"/>
      <c r="AIT15" s="46"/>
      <c r="AIU15" s="46"/>
      <c r="AIV15" s="46"/>
      <c r="AIW15" s="46"/>
      <c r="AIX15" s="46"/>
      <c r="AIY15" s="46"/>
      <c r="AIZ15" s="46"/>
      <c r="AJA15" s="46"/>
      <c r="AJB15" s="46"/>
      <c r="AJC15" s="46"/>
      <c r="AJD15" s="46"/>
      <c r="AJE15" s="46"/>
      <c r="AJF15" s="46"/>
      <c r="AJG15" s="46"/>
      <c r="AJH15" s="46"/>
      <c r="AJI15" s="46"/>
      <c r="AJJ15" s="46"/>
      <c r="AJK15" s="46"/>
      <c r="AJL15" s="46"/>
      <c r="AJM15" s="46"/>
      <c r="AJN15" s="46"/>
      <c r="AJO15" s="46"/>
      <c r="AJP15" s="46"/>
      <c r="AJQ15" s="46"/>
      <c r="AJR15" s="46"/>
      <c r="AJS15" s="46"/>
      <c r="AJT15" s="46"/>
      <c r="AJU15" s="46"/>
      <c r="AJV15" s="46"/>
      <c r="AJW15" s="46"/>
      <c r="AJX15" s="46"/>
      <c r="AJY15" s="46"/>
      <c r="AJZ15" s="46"/>
      <c r="AKA15" s="46"/>
      <c r="AKB15" s="46"/>
      <c r="AKC15" s="46"/>
      <c r="AKD15" s="46"/>
      <c r="AKE15" s="46"/>
      <c r="AKF15" s="46"/>
      <c r="AKG15" s="46"/>
      <c r="AKH15" s="46"/>
      <c r="AKI15" s="46"/>
      <c r="AKJ15" s="46"/>
      <c r="AKK15" s="46"/>
      <c r="AKL15" s="46"/>
      <c r="AKM15" s="46"/>
      <c r="AKN15" s="46"/>
      <c r="AKO15" s="46"/>
      <c r="AKP15" s="46"/>
      <c r="AKQ15" s="46"/>
      <c r="AKR15" s="46"/>
      <c r="AKS15" s="46"/>
      <c r="AKT15" s="46"/>
      <c r="AKU15" s="46"/>
      <c r="AKV15" s="46"/>
      <c r="AKW15" s="46"/>
      <c r="AKX15" s="46"/>
      <c r="AKY15" s="46"/>
      <c r="AKZ15" s="46"/>
      <c r="ALA15" s="46"/>
      <c r="ALB15" s="46"/>
      <c r="ALC15" s="46"/>
      <c r="ALD15" s="46"/>
      <c r="ALE15" s="46"/>
      <c r="ALF15" s="46"/>
      <c r="ALG15" s="46"/>
      <c r="ALH15" s="46"/>
      <c r="ALI15" s="46"/>
      <c r="ALJ15" s="46"/>
      <c r="ALK15" s="46"/>
      <c r="ALL15" s="46"/>
      <c r="ALM15" s="46"/>
      <c r="ALN15" s="46"/>
      <c r="ALO15" s="46"/>
      <c r="ALP15" s="46"/>
      <c r="ALQ15" s="46"/>
      <c r="ALR15" s="46"/>
      <c r="ALS15" s="46"/>
      <c r="ALT15" s="46"/>
      <c r="ALU15" s="46"/>
      <c r="ALV15" s="46"/>
      <c r="ALW15" s="46"/>
      <c r="ALX15" s="46"/>
      <c r="ALY15" s="46"/>
      <c r="ALZ15" s="46"/>
      <c r="AMA15" s="46"/>
      <c r="AMB15" s="46"/>
      <c r="AMC15" s="46"/>
      <c r="AMD15" s="46"/>
      <c r="AME15" s="46"/>
      <c r="AMF15" s="46"/>
      <c r="AMG15" s="46"/>
      <c r="AMH15" s="46"/>
      <c r="AMI15" s="46"/>
      <c r="AMJ15" s="46"/>
      <c r="AMK15" s="46"/>
      <c r="AML15" s="46"/>
      <c r="AMM15" s="46"/>
      <c r="AMN15" s="46"/>
      <c r="AMO15" s="46"/>
      <c r="AMP15" s="46"/>
      <c r="AMQ15" s="46"/>
      <c r="AMR15" s="46"/>
      <c r="AMS15" s="46"/>
      <c r="AMT15" s="46"/>
      <c r="AMU15" s="46"/>
      <c r="AMV15" s="46"/>
      <c r="AMW15" s="46"/>
      <c r="AMX15" s="46"/>
      <c r="AMY15" s="46"/>
      <c r="AMZ15" s="46"/>
      <c r="ANA15" s="46"/>
      <c r="ANB15" s="46"/>
      <c r="ANC15" s="46"/>
      <c r="AND15" s="46"/>
      <c r="ANE15" s="46"/>
      <c r="ANF15" s="46"/>
      <c r="ANG15" s="46"/>
      <c r="ANH15" s="46"/>
      <c r="ANI15" s="46"/>
      <c r="ANJ15" s="46"/>
      <c r="ANK15" s="46"/>
      <c r="ANL15" s="46"/>
      <c r="ANM15" s="46"/>
      <c r="ANN15" s="46"/>
      <c r="ANO15" s="46"/>
      <c r="ANP15" s="46"/>
      <c r="ANQ15" s="46"/>
      <c r="ANR15" s="46"/>
      <c r="ANS15" s="46"/>
      <c r="ANT15" s="46"/>
      <c r="ANU15" s="46"/>
      <c r="ANV15" s="46"/>
      <c r="ANW15" s="46"/>
      <c r="ANX15" s="46"/>
      <c r="ANY15" s="46"/>
      <c r="ANZ15" s="46"/>
      <c r="AOA15" s="46"/>
      <c r="AOB15" s="46"/>
      <c r="AOC15" s="46"/>
      <c r="AOD15" s="46"/>
      <c r="AOE15" s="46"/>
      <c r="AOF15" s="46"/>
      <c r="AOG15" s="46"/>
      <c r="AOH15" s="46"/>
      <c r="AOI15" s="46"/>
      <c r="AOJ15" s="46"/>
      <c r="AOK15" s="46"/>
      <c r="AOL15" s="46"/>
      <c r="AOM15" s="46"/>
      <c r="AON15" s="46"/>
      <c r="AOO15" s="46"/>
      <c r="AOP15" s="46"/>
      <c r="AOQ15" s="46"/>
      <c r="AOR15" s="46"/>
      <c r="AOS15" s="46"/>
      <c r="AOT15" s="46"/>
      <c r="AOU15" s="46"/>
      <c r="AOV15" s="46"/>
      <c r="AOW15" s="46"/>
      <c r="AOX15" s="46"/>
      <c r="AOY15" s="46"/>
      <c r="AOZ15" s="46"/>
      <c r="APA15" s="46"/>
      <c r="APB15" s="46"/>
      <c r="APC15" s="46"/>
      <c r="APD15" s="46"/>
      <c r="APE15" s="46"/>
      <c r="APF15" s="46"/>
      <c r="APG15" s="46"/>
      <c r="APH15" s="46"/>
      <c r="API15" s="46"/>
      <c r="APJ15" s="46"/>
      <c r="APK15" s="46"/>
      <c r="APL15" s="46"/>
      <c r="APM15" s="46"/>
      <c r="APN15" s="46"/>
      <c r="APO15" s="46"/>
      <c r="APP15" s="46"/>
      <c r="APQ15" s="46"/>
      <c r="APR15" s="46"/>
      <c r="APS15" s="46"/>
      <c r="APT15" s="46"/>
      <c r="APU15" s="46"/>
      <c r="APV15" s="46"/>
      <c r="APW15" s="46"/>
      <c r="APX15" s="46"/>
      <c r="APY15" s="46"/>
      <c r="APZ15" s="46"/>
      <c r="AQA15" s="46"/>
      <c r="AQB15" s="46"/>
      <c r="AQC15" s="46"/>
      <c r="AQD15" s="46"/>
      <c r="AQE15" s="46"/>
      <c r="AQF15" s="46"/>
      <c r="AQG15" s="46"/>
      <c r="AQH15" s="46"/>
      <c r="AQI15" s="46"/>
      <c r="AQJ15" s="46"/>
      <c r="AQK15" s="46"/>
      <c r="AQL15" s="46"/>
      <c r="AQM15" s="46"/>
      <c r="AQN15" s="46"/>
      <c r="AQO15" s="46"/>
      <c r="AQP15" s="46"/>
      <c r="AQQ15" s="46"/>
      <c r="AQR15" s="46"/>
      <c r="AQS15" s="46"/>
      <c r="AQT15" s="46"/>
      <c r="AQU15" s="46"/>
      <c r="AQV15" s="46"/>
      <c r="AQW15" s="46"/>
      <c r="AQX15" s="46"/>
      <c r="AQY15" s="46"/>
      <c r="AQZ15" s="46"/>
      <c r="ARA15" s="46"/>
      <c r="ARB15" s="46"/>
      <c r="ARC15" s="46"/>
      <c r="ARD15" s="46"/>
      <c r="ARE15" s="46"/>
      <c r="ARF15" s="46"/>
      <c r="ARG15" s="46"/>
      <c r="ARH15" s="46"/>
      <c r="ARI15" s="46"/>
      <c r="ARJ15" s="46"/>
      <c r="ARK15" s="46"/>
      <c r="ARL15" s="46"/>
      <c r="ARM15" s="46"/>
      <c r="ARN15" s="46"/>
      <c r="ARO15" s="46"/>
      <c r="ARP15" s="46"/>
      <c r="ARQ15" s="46"/>
      <c r="ARR15" s="46"/>
      <c r="ARS15" s="46"/>
      <c r="ART15" s="46"/>
      <c r="ARU15" s="46"/>
      <c r="ARV15" s="46"/>
      <c r="ARW15" s="46"/>
      <c r="ARX15" s="46"/>
      <c r="ARY15" s="46"/>
      <c r="ARZ15" s="46"/>
      <c r="ASA15" s="46"/>
      <c r="ASB15" s="46"/>
      <c r="ASC15" s="46"/>
      <c r="ASD15" s="46"/>
      <c r="ASE15" s="46"/>
      <c r="ASF15" s="46"/>
      <c r="ASG15" s="46"/>
      <c r="ASH15" s="46"/>
      <c r="ASI15" s="46"/>
      <c r="ASJ15" s="46"/>
      <c r="ASK15" s="46"/>
      <c r="ASL15" s="46"/>
      <c r="ASM15" s="46"/>
      <c r="ASN15" s="46"/>
      <c r="ASO15" s="46"/>
      <c r="ASP15" s="46"/>
      <c r="ASQ15" s="46"/>
      <c r="ASR15" s="46"/>
      <c r="ASS15" s="46"/>
      <c r="AST15" s="46"/>
      <c r="ASU15" s="46"/>
      <c r="ASV15" s="46"/>
      <c r="ASW15" s="46"/>
      <c r="ASX15" s="46"/>
      <c r="ASY15" s="46"/>
      <c r="ASZ15" s="46"/>
      <c r="ATA15" s="46"/>
      <c r="ATB15" s="46"/>
      <c r="ATC15" s="46"/>
      <c r="ATD15" s="46"/>
      <c r="ATE15" s="46"/>
      <c r="ATF15" s="46"/>
      <c r="ATG15" s="46"/>
      <c r="ATH15" s="46"/>
      <c r="ATI15" s="46"/>
      <c r="ATJ15" s="46"/>
      <c r="ATK15" s="46"/>
      <c r="ATL15" s="46"/>
      <c r="ATM15" s="46"/>
      <c r="ATN15" s="46"/>
      <c r="ATO15" s="46"/>
      <c r="ATP15" s="46"/>
      <c r="ATQ15" s="46"/>
      <c r="ATR15" s="46"/>
      <c r="ATS15" s="46"/>
      <c r="ATT15" s="46"/>
      <c r="ATU15" s="46"/>
      <c r="ATV15" s="46"/>
      <c r="ATW15" s="46"/>
      <c r="ATX15" s="46"/>
      <c r="ATY15" s="46"/>
      <c r="ATZ15" s="46"/>
      <c r="AUA15" s="46"/>
      <c r="AUB15" s="46"/>
      <c r="AUC15" s="46"/>
      <c r="AUD15" s="46"/>
      <c r="AUE15" s="46"/>
      <c r="AUF15" s="46"/>
      <c r="AUG15" s="46"/>
      <c r="AUH15" s="46"/>
      <c r="AUI15" s="46"/>
      <c r="AUJ15" s="46"/>
      <c r="AUK15" s="46"/>
      <c r="AUL15" s="46"/>
      <c r="AUM15" s="46"/>
      <c r="AUN15" s="46"/>
      <c r="AUO15" s="46"/>
      <c r="AUP15" s="46"/>
      <c r="AUQ15" s="46"/>
      <c r="AUR15" s="46"/>
      <c r="AUS15" s="46"/>
      <c r="AUT15" s="46"/>
      <c r="AUU15" s="46"/>
      <c r="AUV15" s="46"/>
      <c r="AUW15" s="46"/>
      <c r="AUX15" s="46"/>
      <c r="AUY15" s="46"/>
      <c r="AUZ15" s="46"/>
      <c r="AVA15" s="46"/>
      <c r="AVB15" s="46"/>
      <c r="AVC15" s="46"/>
      <c r="AVD15" s="46"/>
      <c r="AVE15" s="46"/>
      <c r="AVF15" s="46"/>
      <c r="AVG15" s="46"/>
      <c r="AVH15" s="46"/>
      <c r="AVI15" s="46"/>
      <c r="AVJ15" s="46"/>
      <c r="AVK15" s="46"/>
      <c r="AVL15" s="46"/>
      <c r="AVM15" s="46"/>
      <c r="AVN15" s="46"/>
      <c r="AVO15" s="46"/>
      <c r="AVP15" s="46"/>
      <c r="AVQ15" s="46"/>
      <c r="AVR15" s="46"/>
      <c r="AVS15" s="46"/>
      <c r="AVT15" s="46"/>
      <c r="AVU15" s="46"/>
      <c r="AVV15" s="46"/>
      <c r="AVW15" s="46"/>
      <c r="AVX15" s="46"/>
      <c r="AVY15" s="46"/>
      <c r="AVZ15" s="46"/>
      <c r="AWA15" s="46"/>
      <c r="AWB15" s="46"/>
      <c r="AWC15" s="46"/>
      <c r="AWD15" s="46"/>
      <c r="AWE15" s="46"/>
      <c r="AWF15" s="46"/>
      <c r="AWG15" s="46"/>
      <c r="AWH15" s="46"/>
      <c r="AWI15" s="46"/>
      <c r="AWJ15" s="46"/>
      <c r="AWK15" s="46"/>
      <c r="AWL15" s="46"/>
      <c r="AWM15" s="46"/>
      <c r="AWN15" s="46"/>
      <c r="AWO15" s="46"/>
      <c r="AWP15" s="46"/>
      <c r="AWQ15" s="46"/>
      <c r="AWR15" s="46"/>
      <c r="AWS15" s="46"/>
      <c r="AWT15" s="46"/>
      <c r="AWU15" s="46"/>
      <c r="AWV15" s="46"/>
      <c r="AWW15" s="46"/>
      <c r="AWX15" s="46"/>
      <c r="AWY15" s="46"/>
      <c r="AWZ15" s="46"/>
      <c r="AXA15" s="46"/>
      <c r="AXB15" s="46"/>
      <c r="AXC15" s="46"/>
      <c r="AXD15" s="46"/>
      <c r="AXE15" s="46"/>
      <c r="AXF15" s="46"/>
      <c r="AXG15" s="46"/>
      <c r="AXH15" s="46"/>
      <c r="AXI15" s="46"/>
      <c r="AXJ15" s="46"/>
      <c r="AXK15" s="46"/>
      <c r="AXL15" s="46"/>
      <c r="AXM15" s="46"/>
      <c r="AXN15" s="46"/>
      <c r="AXO15" s="46"/>
      <c r="AXP15" s="46"/>
      <c r="AXQ15" s="46"/>
      <c r="AXR15" s="46"/>
      <c r="AXS15" s="46"/>
      <c r="AXT15" s="46"/>
      <c r="AXU15" s="46"/>
      <c r="AXV15" s="46"/>
      <c r="AXW15" s="46"/>
      <c r="AXX15" s="46"/>
      <c r="AXY15" s="46"/>
      <c r="AXZ15" s="46"/>
      <c r="AYA15" s="46"/>
      <c r="AYB15" s="46"/>
      <c r="AYC15" s="46"/>
      <c r="AYD15" s="46"/>
      <c r="AYE15" s="46"/>
      <c r="AYF15" s="46"/>
      <c r="AYG15" s="46"/>
      <c r="AYH15" s="46"/>
      <c r="AYI15" s="46"/>
      <c r="AYJ15" s="46"/>
      <c r="AYK15" s="46"/>
      <c r="AYL15" s="46"/>
      <c r="AYM15" s="46"/>
      <c r="AYN15" s="46"/>
      <c r="AYO15" s="46"/>
      <c r="AYP15" s="46"/>
      <c r="AYQ15" s="46"/>
      <c r="AYR15" s="46"/>
      <c r="AYS15" s="46"/>
      <c r="AYT15" s="46"/>
      <c r="AYU15" s="46"/>
      <c r="AYV15" s="46"/>
      <c r="AYW15" s="46"/>
      <c r="AYX15" s="46"/>
      <c r="AYY15" s="46"/>
      <c r="AYZ15" s="46"/>
      <c r="AZA15" s="46"/>
      <c r="AZB15" s="46"/>
      <c r="AZC15" s="46"/>
      <c r="AZD15" s="46"/>
      <c r="AZE15" s="46"/>
      <c r="AZF15" s="46"/>
      <c r="AZG15" s="46"/>
      <c r="AZH15" s="46"/>
      <c r="AZI15" s="46"/>
      <c r="AZJ15" s="46"/>
      <c r="AZK15" s="46"/>
      <c r="AZL15" s="46"/>
      <c r="AZM15" s="46"/>
      <c r="AZN15" s="46"/>
      <c r="AZO15" s="46"/>
      <c r="AZP15" s="46"/>
      <c r="AZQ15" s="46"/>
      <c r="AZR15" s="46"/>
      <c r="AZS15" s="46"/>
      <c r="AZT15" s="46"/>
      <c r="AZU15" s="46"/>
      <c r="AZV15" s="46"/>
      <c r="AZW15" s="46"/>
      <c r="AZX15" s="46"/>
      <c r="AZY15" s="46"/>
      <c r="AZZ15" s="46"/>
      <c r="BAA15" s="46"/>
      <c r="BAB15" s="46"/>
      <c r="BAC15" s="46"/>
      <c r="BAD15" s="46"/>
      <c r="BAE15" s="46"/>
      <c r="BAF15" s="46"/>
      <c r="BAG15" s="46"/>
      <c r="BAH15" s="46"/>
      <c r="BAI15" s="46"/>
      <c r="BAJ15" s="46"/>
      <c r="BAK15" s="46"/>
      <c r="BAL15" s="46"/>
      <c r="BAM15" s="46"/>
      <c r="BAN15" s="46"/>
      <c r="BAO15" s="46"/>
      <c r="BAP15" s="46"/>
      <c r="BAQ15" s="46"/>
      <c r="BAR15" s="46"/>
      <c r="BAS15" s="46"/>
      <c r="BAT15" s="46"/>
      <c r="BAU15" s="46"/>
      <c r="BAV15" s="46"/>
      <c r="BAW15" s="46"/>
      <c r="BAX15" s="46"/>
      <c r="BAY15" s="46"/>
      <c r="BAZ15" s="46"/>
      <c r="BBA15" s="46"/>
      <c r="BBB15" s="46"/>
      <c r="BBC15" s="46"/>
      <c r="BBD15" s="46"/>
      <c r="BBE15" s="46"/>
      <c r="BBF15" s="46"/>
      <c r="BBG15" s="46"/>
      <c r="BBH15" s="46"/>
      <c r="BBI15" s="46"/>
      <c r="BBJ15" s="46"/>
      <c r="BBK15" s="46"/>
      <c r="BBL15" s="46"/>
      <c r="BBM15" s="46"/>
      <c r="BBN15" s="46"/>
      <c r="BBO15" s="46"/>
      <c r="BBP15" s="46"/>
      <c r="BBQ15" s="46"/>
      <c r="BBR15" s="46"/>
      <c r="BBS15" s="46"/>
      <c r="BBT15" s="46"/>
      <c r="BBU15" s="46"/>
      <c r="BBV15" s="46"/>
      <c r="BBW15" s="46"/>
      <c r="BBX15" s="46"/>
      <c r="BBY15" s="46"/>
      <c r="BBZ15" s="46"/>
      <c r="BCA15" s="46"/>
      <c r="BCB15" s="46"/>
      <c r="BCC15" s="46"/>
      <c r="BCD15" s="46"/>
      <c r="BCE15" s="46"/>
      <c r="BCF15" s="46"/>
      <c r="BCG15" s="46"/>
      <c r="BCH15" s="46"/>
      <c r="BCI15" s="46"/>
      <c r="BCJ15" s="46"/>
      <c r="BCK15" s="46"/>
      <c r="BCL15" s="46"/>
      <c r="BCM15" s="46"/>
      <c r="BCN15" s="46"/>
      <c r="BCO15" s="46"/>
      <c r="BCP15" s="46"/>
      <c r="BCQ15" s="46"/>
      <c r="BCR15" s="46"/>
      <c r="BCS15" s="46"/>
      <c r="BCT15" s="46"/>
      <c r="BCU15" s="46"/>
      <c r="BCV15" s="46"/>
      <c r="BCW15" s="46"/>
      <c r="BCX15" s="46"/>
      <c r="BCY15" s="46"/>
      <c r="BCZ15" s="46"/>
      <c r="BDA15" s="46"/>
      <c r="BDB15" s="46"/>
      <c r="BDC15" s="46"/>
      <c r="BDD15" s="46"/>
      <c r="BDE15" s="46"/>
      <c r="BDF15" s="46"/>
      <c r="BDG15" s="46"/>
      <c r="BDH15" s="46"/>
      <c r="BDI15" s="46"/>
      <c r="BDJ15" s="46"/>
      <c r="BDK15" s="46"/>
      <c r="BDL15" s="46"/>
      <c r="BDM15" s="46"/>
      <c r="BDN15" s="46"/>
      <c r="BDO15" s="46"/>
      <c r="BDP15" s="46"/>
      <c r="BDQ15" s="46"/>
      <c r="BDR15" s="46"/>
      <c r="BDS15" s="46"/>
      <c r="BDT15" s="46"/>
      <c r="BDU15" s="46"/>
      <c r="BDV15" s="46"/>
      <c r="BDW15" s="46"/>
      <c r="BDX15" s="46"/>
      <c r="BDY15" s="46"/>
      <c r="BDZ15" s="46"/>
      <c r="BEA15" s="46"/>
      <c r="BEB15" s="46"/>
      <c r="BEC15" s="46"/>
      <c r="BED15" s="46"/>
      <c r="BEE15" s="46"/>
      <c r="BEF15" s="46"/>
      <c r="BEG15" s="46"/>
      <c r="BEH15" s="46"/>
      <c r="BEI15" s="46"/>
      <c r="BEJ15" s="46"/>
      <c r="BEK15" s="46"/>
      <c r="BEL15" s="46"/>
      <c r="BEM15" s="46"/>
      <c r="BEN15" s="46"/>
      <c r="BEO15" s="46"/>
      <c r="BEP15" s="46"/>
      <c r="BEQ15" s="46"/>
      <c r="BER15" s="46"/>
      <c r="BES15" s="46"/>
      <c r="BET15" s="46"/>
      <c r="BEU15" s="46"/>
      <c r="BEV15" s="46"/>
      <c r="BEW15" s="46"/>
      <c r="BEX15" s="46"/>
      <c r="BEY15" s="46"/>
      <c r="BEZ15" s="46"/>
      <c r="BFA15" s="46"/>
      <c r="BFB15" s="46"/>
      <c r="BFC15" s="46"/>
      <c r="BFD15" s="46"/>
      <c r="BFE15" s="46"/>
      <c r="BFF15" s="46"/>
      <c r="BFG15" s="46"/>
      <c r="BFH15" s="46"/>
      <c r="BFI15" s="46"/>
      <c r="BFJ15" s="46"/>
      <c r="BFK15" s="46"/>
      <c r="BFL15" s="46"/>
      <c r="BFM15" s="46"/>
      <c r="BFN15" s="46"/>
      <c r="BFO15" s="46"/>
      <c r="BFP15" s="46"/>
      <c r="BFQ15" s="46"/>
      <c r="BFR15" s="46"/>
      <c r="BFS15" s="46"/>
      <c r="BFT15" s="46"/>
      <c r="BFU15" s="46"/>
      <c r="BFV15" s="46"/>
      <c r="BFW15" s="46"/>
      <c r="BFX15" s="46"/>
      <c r="BFY15" s="46"/>
      <c r="BFZ15" s="46"/>
      <c r="BGA15" s="46"/>
      <c r="BGB15" s="46"/>
      <c r="BGC15" s="46"/>
      <c r="BGD15" s="46"/>
      <c r="BGE15" s="46"/>
      <c r="BGF15" s="46"/>
      <c r="BGG15" s="46"/>
      <c r="BGH15" s="46"/>
      <c r="BGI15" s="46"/>
      <c r="BGJ15" s="46"/>
      <c r="BGK15" s="46"/>
      <c r="BGL15" s="46"/>
      <c r="BGM15" s="46"/>
      <c r="BGN15" s="46"/>
      <c r="BGO15" s="46"/>
      <c r="BGP15" s="46"/>
      <c r="BGQ15" s="46"/>
      <c r="BGR15" s="46"/>
      <c r="BGS15" s="46"/>
      <c r="BGT15" s="46"/>
      <c r="BGU15" s="46"/>
      <c r="BGV15" s="46"/>
      <c r="BGW15" s="46"/>
      <c r="BGX15" s="46"/>
      <c r="BGY15" s="46"/>
      <c r="BGZ15" s="46"/>
      <c r="BHA15" s="46"/>
      <c r="BHB15" s="46"/>
      <c r="BHC15" s="46"/>
      <c r="BHD15" s="46"/>
      <c r="BHE15" s="46"/>
      <c r="BHF15" s="46"/>
      <c r="BHG15" s="46"/>
      <c r="BHH15" s="46"/>
      <c r="BHI15" s="46"/>
      <c r="BHJ15" s="46"/>
      <c r="BHK15" s="46"/>
      <c r="BHL15" s="46"/>
      <c r="BHM15" s="46"/>
      <c r="BHN15" s="46"/>
      <c r="BHO15" s="46"/>
      <c r="BHP15" s="46"/>
      <c r="BHQ15" s="46"/>
      <c r="BHR15" s="46"/>
      <c r="BHS15" s="46"/>
      <c r="BHT15" s="46"/>
      <c r="BHU15" s="46"/>
      <c r="BHV15" s="46"/>
      <c r="BHW15" s="46"/>
      <c r="BHX15" s="46"/>
      <c r="BHY15" s="46"/>
      <c r="BHZ15" s="46"/>
      <c r="BIA15" s="46"/>
      <c r="BIB15" s="46"/>
      <c r="BIC15" s="46"/>
      <c r="BID15" s="46"/>
      <c r="BIE15" s="46"/>
      <c r="BIF15" s="46"/>
      <c r="BIG15" s="46"/>
      <c r="BIH15" s="46"/>
      <c r="BII15" s="46"/>
      <c r="BIJ15" s="46"/>
      <c r="BIK15" s="46"/>
      <c r="BIL15" s="46"/>
      <c r="BIM15" s="46"/>
      <c r="BIN15" s="46"/>
      <c r="BIO15" s="46"/>
      <c r="BIP15" s="46"/>
      <c r="BIQ15" s="46"/>
      <c r="BIR15" s="46"/>
      <c r="BIS15" s="46"/>
      <c r="BIT15" s="46"/>
      <c r="BIU15" s="46"/>
      <c r="BIV15" s="46"/>
      <c r="BIW15" s="46"/>
      <c r="BIX15" s="46"/>
      <c r="BIY15" s="46"/>
      <c r="BIZ15" s="46"/>
      <c r="BJA15" s="46"/>
      <c r="BJB15" s="46"/>
      <c r="BJC15" s="46"/>
      <c r="BJD15" s="46"/>
      <c r="BJE15" s="46"/>
      <c r="BJF15" s="46"/>
      <c r="BJG15" s="46"/>
      <c r="BJH15" s="46"/>
      <c r="BJI15" s="46"/>
      <c r="BJJ15" s="46"/>
      <c r="BJK15" s="46"/>
      <c r="BJL15" s="46"/>
      <c r="BJM15" s="46"/>
      <c r="BJN15" s="46"/>
      <c r="BJO15" s="46"/>
      <c r="BJP15" s="46"/>
      <c r="BJQ15" s="46"/>
      <c r="BJR15" s="46"/>
      <c r="BJS15" s="46"/>
      <c r="BJT15" s="46"/>
      <c r="BJU15" s="46"/>
      <c r="BJV15" s="46"/>
      <c r="BJW15" s="46"/>
      <c r="BJX15" s="46"/>
      <c r="BJY15" s="46"/>
      <c r="BJZ15" s="46"/>
      <c r="BKA15" s="46"/>
      <c r="BKB15" s="46"/>
      <c r="BKC15" s="46"/>
      <c r="BKD15" s="46"/>
      <c r="BKE15" s="46"/>
      <c r="BKF15" s="46"/>
      <c r="BKG15" s="46"/>
      <c r="BKH15" s="46"/>
      <c r="BKI15" s="46"/>
      <c r="BKJ15" s="46"/>
      <c r="BKK15" s="46"/>
      <c r="BKL15" s="46"/>
      <c r="BKM15" s="46"/>
      <c r="BKN15" s="46"/>
      <c r="BKO15" s="46"/>
      <c r="BKP15" s="46"/>
      <c r="BKQ15" s="46"/>
      <c r="BKR15" s="46"/>
      <c r="BKS15" s="46"/>
      <c r="BKT15" s="46"/>
      <c r="BKU15" s="46"/>
      <c r="BKV15" s="46"/>
      <c r="BKW15" s="46"/>
      <c r="BKX15" s="46"/>
      <c r="BKY15" s="46"/>
      <c r="BKZ15" s="46"/>
      <c r="BLA15" s="46"/>
      <c r="BLB15" s="46"/>
      <c r="BLC15" s="46"/>
      <c r="BLD15" s="46"/>
      <c r="BLE15" s="46"/>
      <c r="BLF15" s="46"/>
      <c r="BLG15" s="46"/>
      <c r="BLH15" s="46"/>
      <c r="BLI15" s="46"/>
      <c r="BLJ15" s="46"/>
      <c r="BLK15" s="46"/>
      <c r="BLL15" s="46"/>
      <c r="BLM15" s="46"/>
      <c r="BLN15" s="46"/>
      <c r="BLO15" s="46"/>
      <c r="BLP15" s="46"/>
      <c r="BLQ15" s="46"/>
      <c r="BLR15" s="46"/>
      <c r="BLS15" s="46"/>
      <c r="BLT15" s="46"/>
      <c r="BLU15" s="46"/>
      <c r="BLV15" s="46"/>
      <c r="BLW15" s="46"/>
      <c r="BLX15" s="46"/>
      <c r="BLY15" s="46"/>
      <c r="BLZ15" s="46"/>
      <c r="BMA15" s="46"/>
      <c r="BMB15" s="46"/>
      <c r="BMC15" s="46"/>
      <c r="BMD15" s="46"/>
      <c r="BME15" s="46"/>
      <c r="BMF15" s="46"/>
      <c r="BMG15" s="46"/>
      <c r="BMH15" s="46"/>
      <c r="BMI15" s="46"/>
      <c r="BMJ15" s="46"/>
      <c r="BMK15" s="46"/>
      <c r="BML15" s="46"/>
      <c r="BMM15" s="46"/>
      <c r="BMN15" s="46"/>
      <c r="BMO15" s="46"/>
      <c r="BMP15" s="46"/>
      <c r="BMQ15" s="46"/>
      <c r="BMR15" s="46"/>
      <c r="BMS15" s="46"/>
      <c r="BMT15" s="46"/>
      <c r="BMU15" s="46"/>
      <c r="BMV15" s="46"/>
      <c r="BMW15" s="46"/>
      <c r="BMX15" s="46"/>
      <c r="BMY15" s="46"/>
      <c r="BMZ15" s="46"/>
      <c r="BNA15" s="46"/>
      <c r="BNB15" s="46"/>
      <c r="BNC15" s="46"/>
      <c r="BND15" s="46"/>
      <c r="BNE15" s="46"/>
      <c r="BNF15" s="46"/>
      <c r="BNG15" s="46"/>
      <c r="BNH15" s="46"/>
      <c r="BNI15" s="46"/>
      <c r="BNJ15" s="46"/>
      <c r="BNK15" s="46"/>
      <c r="BNL15" s="46"/>
      <c r="BNM15" s="46"/>
      <c r="BNN15" s="46"/>
      <c r="BNO15" s="46"/>
      <c r="BNP15" s="46"/>
      <c r="BNQ15" s="46"/>
      <c r="BNR15" s="46"/>
      <c r="BNS15" s="46"/>
      <c r="BNT15" s="46"/>
      <c r="BNU15" s="46"/>
      <c r="BNV15" s="46"/>
      <c r="BNW15" s="46"/>
      <c r="BNX15" s="46"/>
      <c r="BNY15" s="46"/>
      <c r="BNZ15" s="46"/>
      <c r="BOA15" s="46"/>
      <c r="BOB15" s="46"/>
      <c r="BOC15" s="46"/>
      <c r="BOD15" s="46"/>
      <c r="BOE15" s="46"/>
      <c r="BOF15" s="46"/>
      <c r="BOG15" s="46"/>
      <c r="BOH15" s="46"/>
      <c r="BOI15" s="46"/>
      <c r="BOJ15" s="46"/>
      <c r="BOK15" s="46"/>
      <c r="BOL15" s="46"/>
      <c r="BOM15" s="46"/>
      <c r="BON15" s="46"/>
      <c r="BOO15" s="46"/>
      <c r="BOP15" s="46"/>
      <c r="BOQ15" s="46"/>
      <c r="BOR15" s="46"/>
      <c r="BOS15" s="46"/>
      <c r="BOT15" s="46"/>
      <c r="BOU15" s="46"/>
      <c r="BOV15" s="46"/>
      <c r="BOW15" s="46"/>
      <c r="BOX15" s="46"/>
      <c r="BOY15" s="46"/>
      <c r="BOZ15" s="46"/>
      <c r="BPA15" s="46"/>
      <c r="BPB15" s="46"/>
      <c r="BPC15" s="46"/>
      <c r="BPD15" s="46"/>
      <c r="BPE15" s="46"/>
      <c r="BPF15" s="46"/>
      <c r="BPG15" s="46"/>
      <c r="BPH15" s="46"/>
      <c r="BPI15" s="46"/>
      <c r="BPJ15" s="46"/>
      <c r="BPK15" s="46"/>
      <c r="BPL15" s="46"/>
      <c r="BPM15" s="46"/>
      <c r="BPN15" s="46"/>
      <c r="BPO15" s="46"/>
      <c r="BPP15" s="46"/>
      <c r="BPQ15" s="46"/>
      <c r="BPR15" s="46"/>
      <c r="BPS15" s="46"/>
      <c r="BPT15" s="46"/>
      <c r="BPU15" s="46"/>
      <c r="BPV15" s="46"/>
      <c r="BPW15" s="46"/>
      <c r="BPX15" s="46"/>
      <c r="BPY15" s="46"/>
      <c r="BPZ15" s="46"/>
      <c r="BQA15" s="46"/>
      <c r="BQB15" s="46"/>
      <c r="BQC15" s="46"/>
      <c r="BQD15" s="46"/>
      <c r="BQE15" s="46"/>
      <c r="BQF15" s="46"/>
      <c r="BQG15" s="46"/>
      <c r="BQH15" s="46"/>
      <c r="BQI15" s="46"/>
      <c r="BQJ15" s="46"/>
      <c r="BQK15" s="46"/>
      <c r="BQL15" s="46"/>
      <c r="BQM15" s="46"/>
      <c r="BQN15" s="46"/>
      <c r="BQO15" s="46"/>
      <c r="BQP15" s="46"/>
      <c r="BQQ15" s="46"/>
      <c r="BQR15" s="46"/>
      <c r="BQS15" s="46"/>
      <c r="BQT15" s="46"/>
      <c r="BQU15" s="46"/>
      <c r="BQV15" s="46"/>
      <c r="BQW15" s="46"/>
      <c r="BQX15" s="46"/>
      <c r="BQY15" s="46"/>
      <c r="BQZ15" s="46"/>
    </row>
    <row r="16" spans="1:1820" s="12" customFormat="1" ht="27.95" hidden="1" customHeight="1" outlineLevel="4" x14ac:dyDescent="0.2">
      <c r="A16" s="282"/>
      <c r="B16" s="297"/>
      <c r="C16" s="77" t="s">
        <v>1031</v>
      </c>
      <c r="D16" s="10" t="s">
        <v>1031</v>
      </c>
      <c r="E16" s="78" t="s">
        <v>1024</v>
      </c>
      <c r="F16" s="78"/>
      <c r="G16" s="78"/>
      <c r="H16" s="10" t="s">
        <v>1027</v>
      </c>
      <c r="I16" s="10" t="s">
        <v>14</v>
      </c>
      <c r="J16" s="78"/>
      <c r="K16" s="78"/>
      <c r="L16" s="78"/>
      <c r="M16" s="78"/>
      <c r="N16" s="103" t="s">
        <v>192</v>
      </c>
      <c r="O16" s="103" t="s">
        <v>192</v>
      </c>
      <c r="P16" s="104">
        <v>1</v>
      </c>
      <c r="Q16" s="104">
        <v>0</v>
      </c>
      <c r="R16" s="104">
        <v>0</v>
      </c>
      <c r="S16" s="104">
        <v>0</v>
      </c>
      <c r="T16" s="104">
        <v>0</v>
      </c>
      <c r="U16" s="143">
        <v>0</v>
      </c>
      <c r="V16" s="104">
        <v>0</v>
      </c>
      <c r="W16" s="104">
        <v>0</v>
      </c>
      <c r="X16" s="104">
        <v>0</v>
      </c>
      <c r="Y16" s="104">
        <v>0</v>
      </c>
      <c r="Z16" s="104">
        <v>0</v>
      </c>
      <c r="AA16" s="104">
        <v>0</v>
      </c>
      <c r="AB16" s="198">
        <f t="shared" si="5"/>
        <v>1</v>
      </c>
      <c r="AC16" s="104">
        <v>0</v>
      </c>
      <c r="AD16" s="104">
        <v>1</v>
      </c>
      <c r="AE16" s="104">
        <v>0</v>
      </c>
      <c r="AF16" s="104">
        <v>0</v>
      </c>
      <c r="AG16" s="104">
        <v>0</v>
      </c>
      <c r="AH16" s="143">
        <v>0</v>
      </c>
      <c r="AI16" s="104">
        <v>0</v>
      </c>
      <c r="AJ16" s="104">
        <v>0</v>
      </c>
      <c r="AK16" s="104">
        <v>0</v>
      </c>
      <c r="AL16" s="104">
        <v>0</v>
      </c>
      <c r="AM16" s="104">
        <v>0</v>
      </c>
      <c r="AN16" s="104">
        <v>0</v>
      </c>
      <c r="AO16" s="21">
        <f t="shared" si="6"/>
        <v>1</v>
      </c>
      <c r="AP16" s="189">
        <f t="shared" si="7"/>
        <v>1</v>
      </c>
      <c r="AQ16" s="91" t="str">
        <f>+IF(AP16="","",IF(AND(SUM($P16:U16)=1,SUM($AC16:AH16)=1),"TERMINADA",IF(SUM($P16:U16)=0,"SIN INICIAR",IF(AP16&gt;1,"ADELANTADA",IF(AP16&lt;0.6,"CRÍTICA",IF(AP16&lt;0.95,"EN PROCESO","GESTIÓN NORMAL"))))))</f>
        <v>TERMINADA</v>
      </c>
      <c r="AR16" s="38" t="str">
        <f t="shared" si="1"/>
        <v>B</v>
      </c>
      <c r="AS16" s="44"/>
      <c r="AT16" s="44"/>
      <c r="AU16" s="44"/>
      <c r="AV16" s="79"/>
      <c r="AW16" s="79"/>
      <c r="AX16" s="162"/>
      <c r="AY16" s="79"/>
      <c r="AZ16" s="79"/>
      <c r="BA16" s="233">
        <f t="shared" si="2"/>
        <v>0</v>
      </c>
      <c r="BB16" s="79"/>
      <c r="BC16" s="79"/>
      <c r="BD16" s="79"/>
      <c r="BE16" s="79"/>
      <c r="BF16" s="79"/>
      <c r="BG16" s="79"/>
      <c r="BH16" s="79"/>
      <c r="BI16" s="79"/>
      <c r="BJ16" s="79"/>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c r="IW16" s="46"/>
      <c r="IX16" s="46"/>
      <c r="IY16" s="46"/>
      <c r="IZ16" s="46"/>
      <c r="JA16" s="46"/>
      <c r="JB16" s="46"/>
      <c r="JC16" s="46"/>
      <c r="JD16" s="46"/>
      <c r="JE16" s="46"/>
      <c r="JF16" s="46"/>
      <c r="JG16" s="46"/>
      <c r="JH16" s="46"/>
      <c r="JI16" s="46"/>
      <c r="JJ16" s="46"/>
      <c r="JK16" s="46"/>
      <c r="JL16" s="46"/>
      <c r="JM16" s="46"/>
      <c r="JN16" s="46"/>
      <c r="JO16" s="46"/>
      <c r="JP16" s="46"/>
      <c r="JQ16" s="46"/>
      <c r="JR16" s="46"/>
      <c r="JS16" s="46"/>
      <c r="JT16" s="46"/>
      <c r="JU16" s="46"/>
      <c r="JV16" s="46"/>
      <c r="JW16" s="46"/>
      <c r="JX16" s="46"/>
      <c r="JY16" s="46"/>
      <c r="JZ16" s="46"/>
      <c r="KA16" s="46"/>
      <c r="KB16" s="46"/>
      <c r="KC16" s="46"/>
      <c r="KD16" s="46"/>
      <c r="KE16" s="46"/>
      <c r="KF16" s="46"/>
      <c r="KG16" s="46"/>
      <c r="KH16" s="46"/>
      <c r="KI16" s="46"/>
      <c r="KJ16" s="46"/>
      <c r="KK16" s="46"/>
      <c r="KL16" s="46"/>
      <c r="KM16" s="46"/>
      <c r="KN16" s="46"/>
      <c r="KO16" s="46"/>
      <c r="KP16" s="46"/>
      <c r="KQ16" s="46"/>
      <c r="KR16" s="46"/>
      <c r="KS16" s="46"/>
      <c r="KT16" s="46"/>
      <c r="KU16" s="46"/>
      <c r="KV16" s="46"/>
      <c r="KW16" s="46"/>
      <c r="KX16" s="46"/>
      <c r="KY16" s="46"/>
      <c r="KZ16" s="46"/>
      <c r="LA16" s="46"/>
      <c r="LB16" s="46"/>
      <c r="LC16" s="46"/>
      <c r="LD16" s="46"/>
      <c r="LE16" s="46"/>
      <c r="LF16" s="46"/>
      <c r="LG16" s="46"/>
      <c r="LH16" s="46"/>
      <c r="LI16" s="46"/>
      <c r="LJ16" s="46"/>
      <c r="LK16" s="46"/>
      <c r="LL16" s="46"/>
      <c r="LM16" s="46"/>
      <c r="LN16" s="46"/>
      <c r="LO16" s="46"/>
      <c r="LP16" s="46"/>
      <c r="LQ16" s="46"/>
      <c r="LR16" s="46"/>
      <c r="LS16" s="46"/>
      <c r="LT16" s="46"/>
      <c r="LU16" s="46"/>
      <c r="LV16" s="46"/>
      <c r="LW16" s="46"/>
      <c r="LX16" s="46"/>
      <c r="LY16" s="46"/>
      <c r="LZ16" s="46"/>
      <c r="MA16" s="46"/>
      <c r="MB16" s="46"/>
      <c r="MC16" s="46"/>
      <c r="MD16" s="46"/>
      <c r="ME16" s="46"/>
      <c r="MF16" s="46"/>
      <c r="MG16" s="46"/>
      <c r="MH16" s="46"/>
      <c r="MI16" s="46"/>
      <c r="MJ16" s="46"/>
      <c r="MK16" s="46"/>
      <c r="ML16" s="46"/>
      <c r="MM16" s="46"/>
      <c r="MN16" s="46"/>
      <c r="MO16" s="46"/>
      <c r="MP16" s="46"/>
      <c r="MQ16" s="46"/>
      <c r="MR16" s="46"/>
      <c r="MS16" s="46"/>
      <c r="MT16" s="46"/>
      <c r="MU16" s="46"/>
      <c r="MV16" s="46"/>
      <c r="MW16" s="46"/>
      <c r="MX16" s="46"/>
      <c r="MY16" s="46"/>
      <c r="MZ16" s="46"/>
      <c r="NA16" s="46"/>
      <c r="NB16" s="46"/>
      <c r="NC16" s="46"/>
      <c r="ND16" s="46"/>
      <c r="NE16" s="46"/>
      <c r="NF16" s="46"/>
      <c r="NG16" s="46"/>
      <c r="NH16" s="46"/>
      <c r="NI16" s="46"/>
      <c r="NJ16" s="46"/>
      <c r="NK16" s="46"/>
      <c r="NL16" s="46"/>
      <c r="NM16" s="46"/>
      <c r="NN16" s="46"/>
      <c r="NO16" s="46"/>
      <c r="NP16" s="46"/>
      <c r="NQ16" s="46"/>
      <c r="NR16" s="46"/>
      <c r="NS16" s="46"/>
      <c r="NT16" s="46"/>
      <c r="NU16" s="46"/>
      <c r="NV16" s="46"/>
      <c r="NW16" s="46"/>
      <c r="NX16" s="46"/>
      <c r="NY16" s="46"/>
      <c r="NZ16" s="46"/>
      <c r="OA16" s="46"/>
      <c r="OB16" s="46"/>
      <c r="OC16" s="46"/>
      <c r="OD16" s="46"/>
      <c r="OE16" s="46"/>
      <c r="OF16" s="46"/>
      <c r="OG16" s="46"/>
      <c r="OH16" s="46"/>
      <c r="OI16" s="46"/>
      <c r="OJ16" s="46"/>
      <c r="OK16" s="46"/>
      <c r="OL16" s="46"/>
      <c r="OM16" s="46"/>
      <c r="ON16" s="46"/>
      <c r="OO16" s="46"/>
      <c r="OP16" s="46"/>
      <c r="OQ16" s="46"/>
      <c r="OR16" s="46"/>
      <c r="OS16" s="46"/>
      <c r="OT16" s="46"/>
      <c r="OU16" s="46"/>
      <c r="OV16" s="46"/>
      <c r="OW16" s="46"/>
      <c r="OX16" s="46"/>
      <c r="OY16" s="46"/>
      <c r="OZ16" s="46"/>
      <c r="PA16" s="46"/>
      <c r="PB16" s="46"/>
      <c r="PC16" s="46"/>
      <c r="PD16" s="46"/>
      <c r="PE16" s="46"/>
      <c r="PF16" s="46"/>
      <c r="PG16" s="46"/>
      <c r="PH16" s="46"/>
      <c r="PI16" s="46"/>
      <c r="PJ16" s="46"/>
      <c r="PK16" s="46"/>
      <c r="PL16" s="46"/>
      <c r="PM16" s="46"/>
      <c r="PN16" s="46"/>
      <c r="PO16" s="46"/>
      <c r="PP16" s="46"/>
      <c r="PQ16" s="46"/>
      <c r="PR16" s="46"/>
      <c r="PS16" s="46"/>
      <c r="PT16" s="46"/>
      <c r="PU16" s="46"/>
      <c r="PV16" s="46"/>
      <c r="PW16" s="46"/>
      <c r="PX16" s="46"/>
      <c r="PY16" s="46"/>
      <c r="PZ16" s="46"/>
      <c r="QA16" s="46"/>
      <c r="QB16" s="46"/>
      <c r="QC16" s="46"/>
      <c r="QD16" s="46"/>
      <c r="QE16" s="46"/>
      <c r="QF16" s="46"/>
      <c r="QG16" s="46"/>
      <c r="QH16" s="46"/>
      <c r="QI16" s="46"/>
      <c r="QJ16" s="46"/>
      <c r="QK16" s="46"/>
      <c r="QL16" s="46"/>
      <c r="QM16" s="46"/>
      <c r="QN16" s="46"/>
      <c r="QO16" s="46"/>
      <c r="QP16" s="46"/>
      <c r="QQ16" s="46"/>
      <c r="QR16" s="46"/>
      <c r="QS16" s="46"/>
      <c r="QT16" s="46"/>
      <c r="QU16" s="46"/>
      <c r="QV16" s="46"/>
      <c r="QW16" s="46"/>
      <c r="QX16" s="46"/>
      <c r="QY16" s="46"/>
      <c r="QZ16" s="46"/>
      <c r="RA16" s="46"/>
      <c r="RB16" s="46"/>
      <c r="RC16" s="46"/>
      <c r="RD16" s="46"/>
      <c r="RE16" s="46"/>
      <c r="RF16" s="46"/>
      <c r="RG16" s="46"/>
      <c r="RH16" s="46"/>
      <c r="RI16" s="46"/>
      <c r="RJ16" s="46"/>
      <c r="RK16" s="46"/>
      <c r="RL16" s="46"/>
      <c r="RM16" s="46"/>
      <c r="RN16" s="46"/>
      <c r="RO16" s="46"/>
      <c r="RP16" s="46"/>
      <c r="RQ16" s="46"/>
      <c r="RR16" s="46"/>
      <c r="RS16" s="46"/>
      <c r="RT16" s="46"/>
      <c r="RU16" s="46"/>
      <c r="RV16" s="46"/>
      <c r="RW16" s="46"/>
      <c r="RX16" s="46"/>
      <c r="RY16" s="46"/>
      <c r="RZ16" s="46"/>
      <c r="SA16" s="46"/>
      <c r="SB16" s="46"/>
      <c r="SC16" s="46"/>
      <c r="SD16" s="46"/>
      <c r="SE16" s="46"/>
      <c r="SF16" s="46"/>
      <c r="SG16" s="46"/>
      <c r="SH16" s="46"/>
      <c r="SI16" s="46"/>
      <c r="SJ16" s="46"/>
      <c r="SK16" s="46"/>
      <c r="SL16" s="46"/>
      <c r="SM16" s="46"/>
      <c r="SN16" s="46"/>
      <c r="SO16" s="46"/>
      <c r="SP16" s="46"/>
      <c r="SQ16" s="46"/>
      <c r="SR16" s="46"/>
      <c r="SS16" s="46"/>
      <c r="ST16" s="46"/>
      <c r="SU16" s="46"/>
      <c r="SV16" s="46"/>
      <c r="SW16" s="46"/>
      <c r="SX16" s="46"/>
      <c r="SY16" s="46"/>
      <c r="SZ16" s="46"/>
      <c r="TA16" s="46"/>
      <c r="TB16" s="46"/>
      <c r="TC16" s="46"/>
      <c r="TD16" s="46"/>
      <c r="TE16" s="46"/>
      <c r="TF16" s="46"/>
      <c r="TG16" s="46"/>
      <c r="TH16" s="46"/>
      <c r="TI16" s="46"/>
      <c r="TJ16" s="46"/>
      <c r="TK16" s="46"/>
      <c r="TL16" s="46"/>
      <c r="TM16" s="46"/>
      <c r="TN16" s="46"/>
      <c r="TO16" s="46"/>
      <c r="TP16" s="46"/>
      <c r="TQ16" s="46"/>
      <c r="TR16" s="46"/>
      <c r="TS16" s="46"/>
      <c r="TT16" s="46"/>
      <c r="TU16" s="46"/>
      <c r="TV16" s="46"/>
      <c r="TW16" s="46"/>
      <c r="TX16" s="46"/>
      <c r="TY16" s="46"/>
      <c r="TZ16" s="46"/>
      <c r="UA16" s="46"/>
      <c r="UB16" s="46"/>
      <c r="UC16" s="46"/>
      <c r="UD16" s="46"/>
      <c r="UE16" s="46"/>
      <c r="UF16" s="46"/>
      <c r="UG16" s="46"/>
      <c r="UH16" s="46"/>
      <c r="UI16" s="46"/>
      <c r="UJ16" s="46"/>
      <c r="UK16" s="46"/>
      <c r="UL16" s="46"/>
      <c r="UM16" s="46"/>
      <c r="UN16" s="46"/>
      <c r="UO16" s="46"/>
      <c r="UP16" s="46"/>
      <c r="UQ16" s="46"/>
      <c r="UR16" s="46"/>
      <c r="US16" s="46"/>
      <c r="UT16" s="46"/>
      <c r="UU16" s="46"/>
      <c r="UV16" s="46"/>
      <c r="UW16" s="46"/>
      <c r="UX16" s="46"/>
      <c r="UY16" s="46"/>
      <c r="UZ16" s="46"/>
      <c r="VA16" s="46"/>
      <c r="VB16" s="46"/>
      <c r="VC16" s="46"/>
      <c r="VD16" s="46"/>
      <c r="VE16" s="46"/>
      <c r="VF16" s="46"/>
      <c r="VG16" s="46"/>
      <c r="VH16" s="46"/>
      <c r="VI16" s="46"/>
      <c r="VJ16" s="46"/>
      <c r="VK16" s="46"/>
      <c r="VL16" s="46"/>
      <c r="VM16" s="46"/>
      <c r="VN16" s="46"/>
      <c r="VO16" s="46"/>
      <c r="VP16" s="46"/>
      <c r="VQ16" s="46"/>
      <c r="VR16" s="46"/>
      <c r="VS16" s="46"/>
      <c r="VT16" s="46"/>
      <c r="VU16" s="46"/>
      <c r="VV16" s="46"/>
      <c r="VW16" s="46"/>
      <c r="VX16" s="46"/>
      <c r="VY16" s="46"/>
      <c r="VZ16" s="46"/>
      <c r="WA16" s="46"/>
      <c r="WB16" s="46"/>
      <c r="WC16" s="46"/>
      <c r="WD16" s="46"/>
      <c r="WE16" s="46"/>
      <c r="WF16" s="46"/>
      <c r="WG16" s="46"/>
      <c r="WH16" s="46"/>
      <c r="WI16" s="46"/>
      <c r="WJ16" s="46"/>
      <c r="WK16" s="46"/>
      <c r="WL16" s="46"/>
      <c r="WM16" s="46"/>
      <c r="WN16" s="46"/>
      <c r="WO16" s="46"/>
      <c r="WP16" s="46"/>
      <c r="WQ16" s="46"/>
      <c r="WR16" s="46"/>
      <c r="WS16" s="46"/>
      <c r="WT16" s="46"/>
      <c r="WU16" s="46"/>
      <c r="WV16" s="46"/>
      <c r="WW16" s="46"/>
      <c r="WX16" s="46"/>
      <c r="WY16" s="46"/>
      <c r="WZ16" s="46"/>
      <c r="XA16" s="46"/>
      <c r="XB16" s="46"/>
      <c r="XC16" s="46"/>
      <c r="XD16" s="46"/>
      <c r="XE16" s="46"/>
      <c r="XF16" s="46"/>
      <c r="XG16" s="46"/>
      <c r="XH16" s="46"/>
      <c r="XI16" s="46"/>
      <c r="XJ16" s="46"/>
      <c r="XK16" s="46"/>
      <c r="XL16" s="46"/>
      <c r="XM16" s="46"/>
      <c r="XN16" s="46"/>
      <c r="XO16" s="46"/>
      <c r="XP16" s="46"/>
      <c r="XQ16" s="46"/>
      <c r="XR16" s="46"/>
      <c r="XS16" s="46"/>
      <c r="XT16" s="46"/>
      <c r="XU16" s="46"/>
      <c r="XV16" s="46"/>
      <c r="XW16" s="46"/>
      <c r="XX16" s="46"/>
      <c r="XY16" s="46"/>
      <c r="XZ16" s="46"/>
      <c r="YA16" s="46"/>
      <c r="YB16" s="46"/>
      <c r="YC16" s="46"/>
      <c r="YD16" s="46"/>
      <c r="YE16" s="46"/>
      <c r="YF16" s="46"/>
      <c r="YG16" s="46"/>
      <c r="YH16" s="46"/>
      <c r="YI16" s="46"/>
      <c r="YJ16" s="46"/>
      <c r="YK16" s="46"/>
      <c r="YL16" s="46"/>
      <c r="YM16" s="46"/>
      <c r="YN16" s="46"/>
      <c r="YO16" s="46"/>
      <c r="YP16" s="46"/>
      <c r="YQ16" s="46"/>
      <c r="YR16" s="46"/>
      <c r="YS16" s="46"/>
      <c r="YT16" s="46"/>
      <c r="YU16" s="46"/>
      <c r="YV16" s="46"/>
      <c r="YW16" s="46"/>
      <c r="YX16" s="46"/>
      <c r="YY16" s="46"/>
      <c r="YZ16" s="46"/>
      <c r="ZA16" s="46"/>
      <c r="ZB16" s="46"/>
      <c r="ZC16" s="46"/>
      <c r="ZD16" s="46"/>
      <c r="ZE16" s="46"/>
      <c r="ZF16" s="46"/>
      <c r="ZG16" s="46"/>
      <c r="ZH16" s="46"/>
      <c r="ZI16" s="46"/>
      <c r="ZJ16" s="46"/>
      <c r="ZK16" s="46"/>
      <c r="ZL16" s="46"/>
      <c r="ZM16" s="46"/>
      <c r="ZN16" s="46"/>
      <c r="ZO16" s="46"/>
      <c r="ZP16" s="46"/>
      <c r="ZQ16" s="46"/>
      <c r="ZR16" s="46"/>
      <c r="ZS16" s="46"/>
      <c r="ZT16" s="46"/>
      <c r="ZU16" s="46"/>
      <c r="ZV16" s="46"/>
      <c r="ZW16" s="46"/>
      <c r="ZX16" s="46"/>
      <c r="ZY16" s="46"/>
      <c r="ZZ16" s="46"/>
      <c r="AAA16" s="46"/>
      <c r="AAB16" s="46"/>
      <c r="AAC16" s="46"/>
      <c r="AAD16" s="46"/>
      <c r="AAE16" s="46"/>
      <c r="AAF16" s="46"/>
      <c r="AAG16" s="46"/>
      <c r="AAH16" s="46"/>
      <c r="AAI16" s="46"/>
      <c r="AAJ16" s="46"/>
      <c r="AAK16" s="46"/>
      <c r="AAL16" s="46"/>
      <c r="AAM16" s="46"/>
      <c r="AAN16" s="46"/>
      <c r="AAO16" s="46"/>
      <c r="AAP16" s="46"/>
      <c r="AAQ16" s="46"/>
      <c r="AAR16" s="46"/>
      <c r="AAS16" s="46"/>
      <c r="AAT16" s="46"/>
      <c r="AAU16" s="46"/>
      <c r="AAV16" s="46"/>
      <c r="AAW16" s="46"/>
      <c r="AAX16" s="46"/>
      <c r="AAY16" s="46"/>
      <c r="AAZ16" s="46"/>
      <c r="ABA16" s="46"/>
      <c r="ABB16" s="46"/>
      <c r="ABC16" s="46"/>
      <c r="ABD16" s="46"/>
      <c r="ABE16" s="46"/>
      <c r="ABF16" s="46"/>
      <c r="ABG16" s="46"/>
      <c r="ABH16" s="46"/>
      <c r="ABI16" s="46"/>
      <c r="ABJ16" s="46"/>
      <c r="ABK16" s="46"/>
      <c r="ABL16" s="46"/>
      <c r="ABM16" s="46"/>
      <c r="ABN16" s="46"/>
      <c r="ABO16" s="46"/>
      <c r="ABP16" s="46"/>
      <c r="ABQ16" s="46"/>
      <c r="ABR16" s="46"/>
      <c r="ABS16" s="46"/>
      <c r="ABT16" s="46"/>
      <c r="ABU16" s="46"/>
      <c r="ABV16" s="46"/>
      <c r="ABW16" s="46"/>
      <c r="ABX16" s="46"/>
      <c r="ABY16" s="46"/>
      <c r="ABZ16" s="46"/>
      <c r="ACA16" s="46"/>
      <c r="ACB16" s="46"/>
      <c r="ACC16" s="46"/>
      <c r="ACD16" s="46"/>
      <c r="ACE16" s="46"/>
      <c r="ACF16" s="46"/>
      <c r="ACG16" s="46"/>
      <c r="ACH16" s="46"/>
      <c r="ACI16" s="46"/>
      <c r="ACJ16" s="46"/>
      <c r="ACK16" s="46"/>
      <c r="ACL16" s="46"/>
      <c r="ACM16" s="46"/>
      <c r="ACN16" s="46"/>
      <c r="ACO16" s="46"/>
      <c r="ACP16" s="46"/>
      <c r="ACQ16" s="46"/>
      <c r="ACR16" s="46"/>
      <c r="ACS16" s="46"/>
      <c r="ACT16" s="46"/>
      <c r="ACU16" s="46"/>
      <c r="ACV16" s="46"/>
      <c r="ACW16" s="46"/>
      <c r="ACX16" s="46"/>
      <c r="ACY16" s="46"/>
      <c r="ACZ16" s="46"/>
      <c r="ADA16" s="46"/>
      <c r="ADB16" s="46"/>
      <c r="ADC16" s="46"/>
      <c r="ADD16" s="46"/>
      <c r="ADE16" s="46"/>
      <c r="ADF16" s="46"/>
      <c r="ADG16" s="46"/>
      <c r="ADH16" s="46"/>
      <c r="ADI16" s="46"/>
      <c r="ADJ16" s="46"/>
      <c r="ADK16" s="46"/>
      <c r="ADL16" s="46"/>
      <c r="ADM16" s="46"/>
      <c r="ADN16" s="46"/>
      <c r="ADO16" s="46"/>
      <c r="ADP16" s="46"/>
      <c r="ADQ16" s="46"/>
      <c r="ADR16" s="46"/>
      <c r="ADS16" s="46"/>
      <c r="ADT16" s="46"/>
      <c r="ADU16" s="46"/>
      <c r="ADV16" s="46"/>
      <c r="ADW16" s="46"/>
      <c r="ADX16" s="46"/>
      <c r="ADY16" s="46"/>
      <c r="ADZ16" s="46"/>
      <c r="AEA16" s="46"/>
      <c r="AEB16" s="46"/>
      <c r="AEC16" s="46"/>
      <c r="AED16" s="46"/>
      <c r="AEE16" s="46"/>
      <c r="AEF16" s="46"/>
      <c r="AEG16" s="46"/>
      <c r="AEH16" s="46"/>
      <c r="AEI16" s="46"/>
      <c r="AEJ16" s="46"/>
      <c r="AEK16" s="46"/>
      <c r="AEL16" s="46"/>
      <c r="AEM16" s="46"/>
      <c r="AEN16" s="46"/>
      <c r="AEO16" s="46"/>
      <c r="AEP16" s="46"/>
      <c r="AEQ16" s="46"/>
      <c r="AER16" s="46"/>
      <c r="AES16" s="46"/>
      <c r="AET16" s="46"/>
      <c r="AEU16" s="46"/>
      <c r="AEV16" s="46"/>
      <c r="AEW16" s="46"/>
      <c r="AEX16" s="46"/>
      <c r="AEY16" s="46"/>
      <c r="AEZ16" s="46"/>
      <c r="AFA16" s="46"/>
      <c r="AFB16" s="46"/>
      <c r="AFC16" s="46"/>
      <c r="AFD16" s="46"/>
      <c r="AFE16" s="46"/>
      <c r="AFF16" s="46"/>
      <c r="AFG16" s="46"/>
      <c r="AFH16" s="46"/>
      <c r="AFI16" s="46"/>
      <c r="AFJ16" s="46"/>
      <c r="AFK16" s="46"/>
      <c r="AFL16" s="46"/>
      <c r="AFM16" s="46"/>
      <c r="AFN16" s="46"/>
      <c r="AFO16" s="46"/>
      <c r="AFP16" s="46"/>
      <c r="AFQ16" s="46"/>
      <c r="AFR16" s="46"/>
      <c r="AFS16" s="46"/>
      <c r="AFT16" s="46"/>
      <c r="AFU16" s="46"/>
      <c r="AFV16" s="46"/>
      <c r="AFW16" s="46"/>
      <c r="AFX16" s="46"/>
      <c r="AFY16" s="46"/>
      <c r="AFZ16" s="46"/>
      <c r="AGA16" s="46"/>
      <c r="AGB16" s="46"/>
      <c r="AGC16" s="46"/>
      <c r="AGD16" s="46"/>
      <c r="AGE16" s="46"/>
      <c r="AGF16" s="46"/>
      <c r="AGG16" s="46"/>
      <c r="AGH16" s="46"/>
      <c r="AGI16" s="46"/>
      <c r="AGJ16" s="46"/>
      <c r="AGK16" s="46"/>
      <c r="AGL16" s="46"/>
      <c r="AGM16" s="46"/>
      <c r="AGN16" s="46"/>
      <c r="AGO16" s="46"/>
      <c r="AGP16" s="46"/>
      <c r="AGQ16" s="46"/>
      <c r="AGR16" s="46"/>
      <c r="AGS16" s="46"/>
      <c r="AGT16" s="46"/>
      <c r="AGU16" s="46"/>
      <c r="AGV16" s="46"/>
      <c r="AGW16" s="46"/>
      <c r="AGX16" s="46"/>
      <c r="AGY16" s="46"/>
      <c r="AGZ16" s="46"/>
      <c r="AHA16" s="46"/>
      <c r="AHB16" s="46"/>
      <c r="AHC16" s="46"/>
      <c r="AHD16" s="46"/>
      <c r="AHE16" s="46"/>
      <c r="AHF16" s="46"/>
      <c r="AHG16" s="46"/>
      <c r="AHH16" s="46"/>
      <c r="AHI16" s="46"/>
      <c r="AHJ16" s="46"/>
      <c r="AHK16" s="46"/>
      <c r="AHL16" s="46"/>
      <c r="AHM16" s="46"/>
      <c r="AHN16" s="46"/>
      <c r="AHO16" s="46"/>
      <c r="AHP16" s="46"/>
      <c r="AHQ16" s="46"/>
      <c r="AHR16" s="46"/>
      <c r="AHS16" s="46"/>
      <c r="AHT16" s="46"/>
      <c r="AHU16" s="46"/>
      <c r="AHV16" s="46"/>
      <c r="AHW16" s="46"/>
      <c r="AHX16" s="46"/>
      <c r="AHY16" s="46"/>
      <c r="AHZ16" s="46"/>
      <c r="AIA16" s="46"/>
      <c r="AIB16" s="46"/>
      <c r="AIC16" s="46"/>
      <c r="AID16" s="46"/>
      <c r="AIE16" s="46"/>
      <c r="AIF16" s="46"/>
      <c r="AIG16" s="46"/>
      <c r="AIH16" s="46"/>
      <c r="AII16" s="46"/>
      <c r="AIJ16" s="46"/>
      <c r="AIK16" s="46"/>
      <c r="AIL16" s="46"/>
      <c r="AIM16" s="46"/>
      <c r="AIN16" s="46"/>
      <c r="AIO16" s="46"/>
      <c r="AIP16" s="46"/>
      <c r="AIQ16" s="46"/>
      <c r="AIR16" s="46"/>
      <c r="AIS16" s="46"/>
      <c r="AIT16" s="46"/>
      <c r="AIU16" s="46"/>
      <c r="AIV16" s="46"/>
      <c r="AIW16" s="46"/>
      <c r="AIX16" s="46"/>
      <c r="AIY16" s="46"/>
      <c r="AIZ16" s="46"/>
      <c r="AJA16" s="46"/>
      <c r="AJB16" s="46"/>
      <c r="AJC16" s="46"/>
      <c r="AJD16" s="46"/>
      <c r="AJE16" s="46"/>
      <c r="AJF16" s="46"/>
      <c r="AJG16" s="46"/>
      <c r="AJH16" s="46"/>
      <c r="AJI16" s="46"/>
      <c r="AJJ16" s="46"/>
      <c r="AJK16" s="46"/>
      <c r="AJL16" s="46"/>
      <c r="AJM16" s="46"/>
      <c r="AJN16" s="46"/>
      <c r="AJO16" s="46"/>
      <c r="AJP16" s="46"/>
      <c r="AJQ16" s="46"/>
      <c r="AJR16" s="46"/>
      <c r="AJS16" s="46"/>
      <c r="AJT16" s="46"/>
      <c r="AJU16" s="46"/>
      <c r="AJV16" s="46"/>
      <c r="AJW16" s="46"/>
      <c r="AJX16" s="46"/>
      <c r="AJY16" s="46"/>
      <c r="AJZ16" s="46"/>
      <c r="AKA16" s="46"/>
      <c r="AKB16" s="46"/>
      <c r="AKC16" s="46"/>
      <c r="AKD16" s="46"/>
      <c r="AKE16" s="46"/>
      <c r="AKF16" s="46"/>
      <c r="AKG16" s="46"/>
      <c r="AKH16" s="46"/>
      <c r="AKI16" s="46"/>
      <c r="AKJ16" s="46"/>
      <c r="AKK16" s="46"/>
      <c r="AKL16" s="46"/>
      <c r="AKM16" s="46"/>
      <c r="AKN16" s="46"/>
      <c r="AKO16" s="46"/>
      <c r="AKP16" s="46"/>
      <c r="AKQ16" s="46"/>
      <c r="AKR16" s="46"/>
      <c r="AKS16" s="46"/>
      <c r="AKT16" s="46"/>
      <c r="AKU16" s="46"/>
      <c r="AKV16" s="46"/>
      <c r="AKW16" s="46"/>
      <c r="AKX16" s="46"/>
      <c r="AKY16" s="46"/>
      <c r="AKZ16" s="46"/>
      <c r="ALA16" s="46"/>
      <c r="ALB16" s="46"/>
      <c r="ALC16" s="46"/>
      <c r="ALD16" s="46"/>
      <c r="ALE16" s="46"/>
      <c r="ALF16" s="46"/>
      <c r="ALG16" s="46"/>
      <c r="ALH16" s="46"/>
      <c r="ALI16" s="46"/>
      <c r="ALJ16" s="46"/>
      <c r="ALK16" s="46"/>
      <c r="ALL16" s="46"/>
      <c r="ALM16" s="46"/>
      <c r="ALN16" s="46"/>
      <c r="ALO16" s="46"/>
      <c r="ALP16" s="46"/>
      <c r="ALQ16" s="46"/>
      <c r="ALR16" s="46"/>
      <c r="ALS16" s="46"/>
      <c r="ALT16" s="46"/>
      <c r="ALU16" s="46"/>
      <c r="ALV16" s="46"/>
      <c r="ALW16" s="46"/>
      <c r="ALX16" s="46"/>
      <c r="ALY16" s="46"/>
      <c r="ALZ16" s="46"/>
      <c r="AMA16" s="46"/>
      <c r="AMB16" s="46"/>
      <c r="AMC16" s="46"/>
      <c r="AMD16" s="46"/>
      <c r="AME16" s="46"/>
      <c r="AMF16" s="46"/>
      <c r="AMG16" s="46"/>
      <c r="AMH16" s="46"/>
      <c r="AMI16" s="46"/>
      <c r="AMJ16" s="46"/>
      <c r="AMK16" s="46"/>
      <c r="AML16" s="46"/>
      <c r="AMM16" s="46"/>
      <c r="AMN16" s="46"/>
      <c r="AMO16" s="46"/>
      <c r="AMP16" s="46"/>
      <c r="AMQ16" s="46"/>
      <c r="AMR16" s="46"/>
      <c r="AMS16" s="46"/>
      <c r="AMT16" s="46"/>
      <c r="AMU16" s="46"/>
      <c r="AMV16" s="46"/>
      <c r="AMW16" s="46"/>
      <c r="AMX16" s="46"/>
      <c r="AMY16" s="46"/>
      <c r="AMZ16" s="46"/>
      <c r="ANA16" s="46"/>
      <c r="ANB16" s="46"/>
      <c r="ANC16" s="46"/>
      <c r="AND16" s="46"/>
      <c r="ANE16" s="46"/>
      <c r="ANF16" s="46"/>
      <c r="ANG16" s="46"/>
      <c r="ANH16" s="46"/>
      <c r="ANI16" s="46"/>
      <c r="ANJ16" s="46"/>
      <c r="ANK16" s="46"/>
      <c r="ANL16" s="46"/>
      <c r="ANM16" s="46"/>
      <c r="ANN16" s="46"/>
      <c r="ANO16" s="46"/>
      <c r="ANP16" s="46"/>
      <c r="ANQ16" s="46"/>
      <c r="ANR16" s="46"/>
      <c r="ANS16" s="46"/>
      <c r="ANT16" s="46"/>
      <c r="ANU16" s="46"/>
      <c r="ANV16" s="46"/>
      <c r="ANW16" s="46"/>
      <c r="ANX16" s="46"/>
      <c r="ANY16" s="46"/>
      <c r="ANZ16" s="46"/>
      <c r="AOA16" s="46"/>
      <c r="AOB16" s="46"/>
      <c r="AOC16" s="46"/>
      <c r="AOD16" s="46"/>
      <c r="AOE16" s="46"/>
      <c r="AOF16" s="46"/>
      <c r="AOG16" s="46"/>
      <c r="AOH16" s="46"/>
      <c r="AOI16" s="46"/>
      <c r="AOJ16" s="46"/>
      <c r="AOK16" s="46"/>
      <c r="AOL16" s="46"/>
      <c r="AOM16" s="46"/>
      <c r="AON16" s="46"/>
      <c r="AOO16" s="46"/>
      <c r="AOP16" s="46"/>
      <c r="AOQ16" s="46"/>
      <c r="AOR16" s="46"/>
      <c r="AOS16" s="46"/>
      <c r="AOT16" s="46"/>
      <c r="AOU16" s="46"/>
      <c r="AOV16" s="46"/>
      <c r="AOW16" s="46"/>
      <c r="AOX16" s="46"/>
      <c r="AOY16" s="46"/>
      <c r="AOZ16" s="46"/>
      <c r="APA16" s="46"/>
      <c r="APB16" s="46"/>
      <c r="APC16" s="46"/>
      <c r="APD16" s="46"/>
      <c r="APE16" s="46"/>
      <c r="APF16" s="46"/>
      <c r="APG16" s="46"/>
      <c r="APH16" s="46"/>
      <c r="API16" s="46"/>
      <c r="APJ16" s="46"/>
      <c r="APK16" s="46"/>
      <c r="APL16" s="46"/>
      <c r="APM16" s="46"/>
      <c r="APN16" s="46"/>
      <c r="APO16" s="46"/>
      <c r="APP16" s="46"/>
      <c r="APQ16" s="46"/>
      <c r="APR16" s="46"/>
      <c r="APS16" s="46"/>
      <c r="APT16" s="46"/>
      <c r="APU16" s="46"/>
      <c r="APV16" s="46"/>
      <c r="APW16" s="46"/>
      <c r="APX16" s="46"/>
      <c r="APY16" s="46"/>
      <c r="APZ16" s="46"/>
      <c r="AQA16" s="46"/>
      <c r="AQB16" s="46"/>
      <c r="AQC16" s="46"/>
      <c r="AQD16" s="46"/>
      <c r="AQE16" s="46"/>
      <c r="AQF16" s="46"/>
      <c r="AQG16" s="46"/>
      <c r="AQH16" s="46"/>
      <c r="AQI16" s="46"/>
      <c r="AQJ16" s="46"/>
      <c r="AQK16" s="46"/>
      <c r="AQL16" s="46"/>
      <c r="AQM16" s="46"/>
      <c r="AQN16" s="46"/>
      <c r="AQO16" s="46"/>
      <c r="AQP16" s="46"/>
      <c r="AQQ16" s="46"/>
      <c r="AQR16" s="46"/>
      <c r="AQS16" s="46"/>
      <c r="AQT16" s="46"/>
      <c r="AQU16" s="46"/>
      <c r="AQV16" s="46"/>
      <c r="AQW16" s="46"/>
      <c r="AQX16" s="46"/>
      <c r="AQY16" s="46"/>
      <c r="AQZ16" s="46"/>
      <c r="ARA16" s="46"/>
      <c r="ARB16" s="46"/>
      <c r="ARC16" s="46"/>
      <c r="ARD16" s="46"/>
      <c r="ARE16" s="46"/>
      <c r="ARF16" s="46"/>
      <c r="ARG16" s="46"/>
      <c r="ARH16" s="46"/>
      <c r="ARI16" s="46"/>
      <c r="ARJ16" s="46"/>
      <c r="ARK16" s="46"/>
      <c r="ARL16" s="46"/>
      <c r="ARM16" s="46"/>
      <c r="ARN16" s="46"/>
      <c r="ARO16" s="46"/>
      <c r="ARP16" s="46"/>
      <c r="ARQ16" s="46"/>
      <c r="ARR16" s="46"/>
      <c r="ARS16" s="46"/>
      <c r="ART16" s="46"/>
      <c r="ARU16" s="46"/>
      <c r="ARV16" s="46"/>
      <c r="ARW16" s="46"/>
      <c r="ARX16" s="46"/>
      <c r="ARY16" s="46"/>
      <c r="ARZ16" s="46"/>
      <c r="ASA16" s="46"/>
      <c r="ASB16" s="46"/>
      <c r="ASC16" s="46"/>
      <c r="ASD16" s="46"/>
      <c r="ASE16" s="46"/>
      <c r="ASF16" s="46"/>
      <c r="ASG16" s="46"/>
      <c r="ASH16" s="46"/>
      <c r="ASI16" s="46"/>
      <c r="ASJ16" s="46"/>
      <c r="ASK16" s="46"/>
      <c r="ASL16" s="46"/>
      <c r="ASM16" s="46"/>
      <c r="ASN16" s="46"/>
      <c r="ASO16" s="46"/>
      <c r="ASP16" s="46"/>
      <c r="ASQ16" s="46"/>
      <c r="ASR16" s="46"/>
      <c r="ASS16" s="46"/>
      <c r="AST16" s="46"/>
      <c r="ASU16" s="46"/>
      <c r="ASV16" s="46"/>
      <c r="ASW16" s="46"/>
      <c r="ASX16" s="46"/>
      <c r="ASY16" s="46"/>
      <c r="ASZ16" s="46"/>
      <c r="ATA16" s="46"/>
      <c r="ATB16" s="46"/>
      <c r="ATC16" s="46"/>
      <c r="ATD16" s="46"/>
      <c r="ATE16" s="46"/>
      <c r="ATF16" s="46"/>
      <c r="ATG16" s="46"/>
      <c r="ATH16" s="46"/>
      <c r="ATI16" s="46"/>
      <c r="ATJ16" s="46"/>
      <c r="ATK16" s="46"/>
      <c r="ATL16" s="46"/>
      <c r="ATM16" s="46"/>
      <c r="ATN16" s="46"/>
      <c r="ATO16" s="46"/>
      <c r="ATP16" s="46"/>
      <c r="ATQ16" s="46"/>
      <c r="ATR16" s="46"/>
      <c r="ATS16" s="46"/>
      <c r="ATT16" s="46"/>
      <c r="ATU16" s="46"/>
      <c r="ATV16" s="46"/>
      <c r="ATW16" s="46"/>
      <c r="ATX16" s="46"/>
      <c r="ATY16" s="46"/>
      <c r="ATZ16" s="46"/>
      <c r="AUA16" s="46"/>
      <c r="AUB16" s="46"/>
      <c r="AUC16" s="46"/>
      <c r="AUD16" s="46"/>
      <c r="AUE16" s="46"/>
      <c r="AUF16" s="46"/>
      <c r="AUG16" s="46"/>
      <c r="AUH16" s="46"/>
      <c r="AUI16" s="46"/>
      <c r="AUJ16" s="46"/>
      <c r="AUK16" s="46"/>
      <c r="AUL16" s="46"/>
      <c r="AUM16" s="46"/>
      <c r="AUN16" s="46"/>
      <c r="AUO16" s="46"/>
      <c r="AUP16" s="46"/>
      <c r="AUQ16" s="46"/>
      <c r="AUR16" s="46"/>
      <c r="AUS16" s="46"/>
      <c r="AUT16" s="46"/>
      <c r="AUU16" s="46"/>
      <c r="AUV16" s="46"/>
      <c r="AUW16" s="46"/>
      <c r="AUX16" s="46"/>
      <c r="AUY16" s="46"/>
      <c r="AUZ16" s="46"/>
      <c r="AVA16" s="46"/>
      <c r="AVB16" s="46"/>
      <c r="AVC16" s="46"/>
      <c r="AVD16" s="46"/>
      <c r="AVE16" s="46"/>
      <c r="AVF16" s="46"/>
      <c r="AVG16" s="46"/>
      <c r="AVH16" s="46"/>
      <c r="AVI16" s="46"/>
      <c r="AVJ16" s="46"/>
      <c r="AVK16" s="46"/>
      <c r="AVL16" s="46"/>
      <c r="AVM16" s="46"/>
      <c r="AVN16" s="46"/>
      <c r="AVO16" s="46"/>
      <c r="AVP16" s="46"/>
      <c r="AVQ16" s="46"/>
      <c r="AVR16" s="46"/>
      <c r="AVS16" s="46"/>
      <c r="AVT16" s="46"/>
      <c r="AVU16" s="46"/>
      <c r="AVV16" s="46"/>
      <c r="AVW16" s="46"/>
      <c r="AVX16" s="46"/>
      <c r="AVY16" s="46"/>
      <c r="AVZ16" s="46"/>
      <c r="AWA16" s="46"/>
      <c r="AWB16" s="46"/>
      <c r="AWC16" s="46"/>
      <c r="AWD16" s="46"/>
      <c r="AWE16" s="46"/>
      <c r="AWF16" s="46"/>
      <c r="AWG16" s="46"/>
      <c r="AWH16" s="46"/>
      <c r="AWI16" s="46"/>
      <c r="AWJ16" s="46"/>
      <c r="AWK16" s="46"/>
      <c r="AWL16" s="46"/>
      <c r="AWM16" s="46"/>
      <c r="AWN16" s="46"/>
      <c r="AWO16" s="46"/>
      <c r="AWP16" s="46"/>
      <c r="AWQ16" s="46"/>
      <c r="AWR16" s="46"/>
      <c r="AWS16" s="46"/>
      <c r="AWT16" s="46"/>
      <c r="AWU16" s="46"/>
      <c r="AWV16" s="46"/>
      <c r="AWW16" s="46"/>
      <c r="AWX16" s="46"/>
      <c r="AWY16" s="46"/>
      <c r="AWZ16" s="46"/>
      <c r="AXA16" s="46"/>
      <c r="AXB16" s="46"/>
      <c r="AXC16" s="46"/>
      <c r="AXD16" s="46"/>
      <c r="AXE16" s="46"/>
      <c r="AXF16" s="46"/>
      <c r="AXG16" s="46"/>
      <c r="AXH16" s="46"/>
      <c r="AXI16" s="46"/>
      <c r="AXJ16" s="46"/>
      <c r="AXK16" s="46"/>
      <c r="AXL16" s="46"/>
      <c r="AXM16" s="46"/>
      <c r="AXN16" s="46"/>
      <c r="AXO16" s="46"/>
      <c r="AXP16" s="46"/>
      <c r="AXQ16" s="46"/>
      <c r="AXR16" s="46"/>
      <c r="AXS16" s="46"/>
      <c r="AXT16" s="46"/>
      <c r="AXU16" s="46"/>
      <c r="AXV16" s="46"/>
      <c r="AXW16" s="46"/>
      <c r="AXX16" s="46"/>
      <c r="AXY16" s="46"/>
      <c r="AXZ16" s="46"/>
      <c r="AYA16" s="46"/>
      <c r="AYB16" s="46"/>
      <c r="AYC16" s="46"/>
      <c r="AYD16" s="46"/>
      <c r="AYE16" s="46"/>
      <c r="AYF16" s="46"/>
      <c r="AYG16" s="46"/>
      <c r="AYH16" s="46"/>
      <c r="AYI16" s="46"/>
      <c r="AYJ16" s="46"/>
      <c r="AYK16" s="46"/>
      <c r="AYL16" s="46"/>
      <c r="AYM16" s="46"/>
      <c r="AYN16" s="46"/>
      <c r="AYO16" s="46"/>
      <c r="AYP16" s="46"/>
      <c r="AYQ16" s="46"/>
      <c r="AYR16" s="46"/>
      <c r="AYS16" s="46"/>
      <c r="AYT16" s="46"/>
      <c r="AYU16" s="46"/>
      <c r="AYV16" s="46"/>
      <c r="AYW16" s="46"/>
      <c r="AYX16" s="46"/>
      <c r="AYY16" s="46"/>
      <c r="AYZ16" s="46"/>
      <c r="AZA16" s="46"/>
      <c r="AZB16" s="46"/>
      <c r="AZC16" s="46"/>
      <c r="AZD16" s="46"/>
      <c r="AZE16" s="46"/>
      <c r="AZF16" s="46"/>
      <c r="AZG16" s="46"/>
      <c r="AZH16" s="46"/>
      <c r="AZI16" s="46"/>
      <c r="AZJ16" s="46"/>
      <c r="AZK16" s="46"/>
      <c r="AZL16" s="46"/>
      <c r="AZM16" s="46"/>
      <c r="AZN16" s="46"/>
      <c r="AZO16" s="46"/>
      <c r="AZP16" s="46"/>
      <c r="AZQ16" s="46"/>
      <c r="AZR16" s="46"/>
      <c r="AZS16" s="46"/>
      <c r="AZT16" s="46"/>
      <c r="AZU16" s="46"/>
      <c r="AZV16" s="46"/>
      <c r="AZW16" s="46"/>
      <c r="AZX16" s="46"/>
      <c r="AZY16" s="46"/>
      <c r="AZZ16" s="46"/>
      <c r="BAA16" s="46"/>
      <c r="BAB16" s="46"/>
      <c r="BAC16" s="46"/>
      <c r="BAD16" s="46"/>
      <c r="BAE16" s="46"/>
      <c r="BAF16" s="46"/>
      <c r="BAG16" s="46"/>
      <c r="BAH16" s="46"/>
      <c r="BAI16" s="46"/>
      <c r="BAJ16" s="46"/>
      <c r="BAK16" s="46"/>
      <c r="BAL16" s="46"/>
      <c r="BAM16" s="46"/>
      <c r="BAN16" s="46"/>
      <c r="BAO16" s="46"/>
      <c r="BAP16" s="46"/>
      <c r="BAQ16" s="46"/>
      <c r="BAR16" s="46"/>
      <c r="BAS16" s="46"/>
      <c r="BAT16" s="46"/>
      <c r="BAU16" s="46"/>
      <c r="BAV16" s="46"/>
      <c r="BAW16" s="46"/>
      <c r="BAX16" s="46"/>
      <c r="BAY16" s="46"/>
      <c r="BAZ16" s="46"/>
      <c r="BBA16" s="46"/>
      <c r="BBB16" s="46"/>
      <c r="BBC16" s="46"/>
      <c r="BBD16" s="46"/>
      <c r="BBE16" s="46"/>
      <c r="BBF16" s="46"/>
      <c r="BBG16" s="46"/>
      <c r="BBH16" s="46"/>
      <c r="BBI16" s="46"/>
      <c r="BBJ16" s="46"/>
      <c r="BBK16" s="46"/>
      <c r="BBL16" s="46"/>
      <c r="BBM16" s="46"/>
      <c r="BBN16" s="46"/>
      <c r="BBO16" s="46"/>
      <c r="BBP16" s="46"/>
      <c r="BBQ16" s="46"/>
      <c r="BBR16" s="46"/>
      <c r="BBS16" s="46"/>
      <c r="BBT16" s="46"/>
      <c r="BBU16" s="46"/>
      <c r="BBV16" s="46"/>
      <c r="BBW16" s="46"/>
      <c r="BBX16" s="46"/>
      <c r="BBY16" s="46"/>
      <c r="BBZ16" s="46"/>
      <c r="BCA16" s="46"/>
      <c r="BCB16" s="46"/>
      <c r="BCC16" s="46"/>
      <c r="BCD16" s="46"/>
      <c r="BCE16" s="46"/>
      <c r="BCF16" s="46"/>
      <c r="BCG16" s="46"/>
      <c r="BCH16" s="46"/>
      <c r="BCI16" s="46"/>
      <c r="BCJ16" s="46"/>
      <c r="BCK16" s="46"/>
      <c r="BCL16" s="46"/>
      <c r="BCM16" s="46"/>
      <c r="BCN16" s="46"/>
      <c r="BCO16" s="46"/>
      <c r="BCP16" s="46"/>
      <c r="BCQ16" s="46"/>
      <c r="BCR16" s="46"/>
      <c r="BCS16" s="46"/>
      <c r="BCT16" s="46"/>
      <c r="BCU16" s="46"/>
      <c r="BCV16" s="46"/>
      <c r="BCW16" s="46"/>
      <c r="BCX16" s="46"/>
      <c r="BCY16" s="46"/>
      <c r="BCZ16" s="46"/>
      <c r="BDA16" s="46"/>
      <c r="BDB16" s="46"/>
      <c r="BDC16" s="46"/>
      <c r="BDD16" s="46"/>
      <c r="BDE16" s="46"/>
      <c r="BDF16" s="46"/>
      <c r="BDG16" s="46"/>
      <c r="BDH16" s="46"/>
      <c r="BDI16" s="46"/>
      <c r="BDJ16" s="46"/>
      <c r="BDK16" s="46"/>
      <c r="BDL16" s="46"/>
      <c r="BDM16" s="46"/>
      <c r="BDN16" s="46"/>
      <c r="BDO16" s="46"/>
      <c r="BDP16" s="46"/>
      <c r="BDQ16" s="46"/>
      <c r="BDR16" s="46"/>
      <c r="BDS16" s="46"/>
      <c r="BDT16" s="46"/>
      <c r="BDU16" s="46"/>
      <c r="BDV16" s="46"/>
      <c r="BDW16" s="46"/>
      <c r="BDX16" s="46"/>
      <c r="BDY16" s="46"/>
      <c r="BDZ16" s="46"/>
      <c r="BEA16" s="46"/>
      <c r="BEB16" s="46"/>
      <c r="BEC16" s="46"/>
      <c r="BED16" s="46"/>
      <c r="BEE16" s="46"/>
      <c r="BEF16" s="46"/>
      <c r="BEG16" s="46"/>
      <c r="BEH16" s="46"/>
      <c r="BEI16" s="46"/>
      <c r="BEJ16" s="46"/>
      <c r="BEK16" s="46"/>
      <c r="BEL16" s="46"/>
      <c r="BEM16" s="46"/>
      <c r="BEN16" s="46"/>
      <c r="BEO16" s="46"/>
      <c r="BEP16" s="46"/>
      <c r="BEQ16" s="46"/>
      <c r="BER16" s="46"/>
      <c r="BES16" s="46"/>
      <c r="BET16" s="46"/>
      <c r="BEU16" s="46"/>
      <c r="BEV16" s="46"/>
      <c r="BEW16" s="46"/>
      <c r="BEX16" s="46"/>
      <c r="BEY16" s="46"/>
      <c r="BEZ16" s="46"/>
      <c r="BFA16" s="46"/>
      <c r="BFB16" s="46"/>
      <c r="BFC16" s="46"/>
      <c r="BFD16" s="46"/>
      <c r="BFE16" s="46"/>
      <c r="BFF16" s="46"/>
      <c r="BFG16" s="46"/>
      <c r="BFH16" s="46"/>
      <c r="BFI16" s="46"/>
      <c r="BFJ16" s="46"/>
      <c r="BFK16" s="46"/>
      <c r="BFL16" s="46"/>
      <c r="BFM16" s="46"/>
      <c r="BFN16" s="46"/>
      <c r="BFO16" s="46"/>
      <c r="BFP16" s="46"/>
      <c r="BFQ16" s="46"/>
      <c r="BFR16" s="46"/>
      <c r="BFS16" s="46"/>
      <c r="BFT16" s="46"/>
      <c r="BFU16" s="46"/>
      <c r="BFV16" s="46"/>
      <c r="BFW16" s="46"/>
      <c r="BFX16" s="46"/>
      <c r="BFY16" s="46"/>
      <c r="BFZ16" s="46"/>
      <c r="BGA16" s="46"/>
      <c r="BGB16" s="46"/>
      <c r="BGC16" s="46"/>
      <c r="BGD16" s="46"/>
      <c r="BGE16" s="46"/>
      <c r="BGF16" s="46"/>
      <c r="BGG16" s="46"/>
      <c r="BGH16" s="46"/>
      <c r="BGI16" s="46"/>
      <c r="BGJ16" s="46"/>
      <c r="BGK16" s="46"/>
      <c r="BGL16" s="46"/>
      <c r="BGM16" s="46"/>
      <c r="BGN16" s="46"/>
      <c r="BGO16" s="46"/>
      <c r="BGP16" s="46"/>
      <c r="BGQ16" s="46"/>
      <c r="BGR16" s="46"/>
      <c r="BGS16" s="46"/>
      <c r="BGT16" s="46"/>
      <c r="BGU16" s="46"/>
      <c r="BGV16" s="46"/>
      <c r="BGW16" s="46"/>
      <c r="BGX16" s="46"/>
      <c r="BGY16" s="46"/>
      <c r="BGZ16" s="46"/>
      <c r="BHA16" s="46"/>
      <c r="BHB16" s="46"/>
      <c r="BHC16" s="46"/>
      <c r="BHD16" s="46"/>
      <c r="BHE16" s="46"/>
      <c r="BHF16" s="46"/>
      <c r="BHG16" s="46"/>
      <c r="BHH16" s="46"/>
      <c r="BHI16" s="46"/>
      <c r="BHJ16" s="46"/>
      <c r="BHK16" s="46"/>
      <c r="BHL16" s="46"/>
      <c r="BHM16" s="46"/>
      <c r="BHN16" s="46"/>
      <c r="BHO16" s="46"/>
      <c r="BHP16" s="46"/>
      <c r="BHQ16" s="46"/>
      <c r="BHR16" s="46"/>
      <c r="BHS16" s="46"/>
      <c r="BHT16" s="46"/>
      <c r="BHU16" s="46"/>
      <c r="BHV16" s="46"/>
      <c r="BHW16" s="46"/>
      <c r="BHX16" s="46"/>
      <c r="BHY16" s="46"/>
      <c r="BHZ16" s="46"/>
      <c r="BIA16" s="46"/>
      <c r="BIB16" s="46"/>
      <c r="BIC16" s="46"/>
      <c r="BID16" s="46"/>
      <c r="BIE16" s="46"/>
      <c r="BIF16" s="46"/>
      <c r="BIG16" s="46"/>
      <c r="BIH16" s="46"/>
      <c r="BII16" s="46"/>
      <c r="BIJ16" s="46"/>
      <c r="BIK16" s="46"/>
      <c r="BIL16" s="46"/>
      <c r="BIM16" s="46"/>
      <c r="BIN16" s="46"/>
      <c r="BIO16" s="46"/>
      <c r="BIP16" s="46"/>
      <c r="BIQ16" s="46"/>
      <c r="BIR16" s="46"/>
      <c r="BIS16" s="46"/>
      <c r="BIT16" s="46"/>
      <c r="BIU16" s="46"/>
      <c r="BIV16" s="46"/>
      <c r="BIW16" s="46"/>
      <c r="BIX16" s="46"/>
      <c r="BIY16" s="46"/>
      <c r="BIZ16" s="46"/>
      <c r="BJA16" s="46"/>
      <c r="BJB16" s="46"/>
      <c r="BJC16" s="46"/>
      <c r="BJD16" s="46"/>
      <c r="BJE16" s="46"/>
      <c r="BJF16" s="46"/>
      <c r="BJG16" s="46"/>
      <c r="BJH16" s="46"/>
      <c r="BJI16" s="46"/>
      <c r="BJJ16" s="46"/>
      <c r="BJK16" s="46"/>
      <c r="BJL16" s="46"/>
      <c r="BJM16" s="46"/>
      <c r="BJN16" s="46"/>
      <c r="BJO16" s="46"/>
      <c r="BJP16" s="46"/>
      <c r="BJQ16" s="46"/>
      <c r="BJR16" s="46"/>
      <c r="BJS16" s="46"/>
      <c r="BJT16" s="46"/>
      <c r="BJU16" s="46"/>
      <c r="BJV16" s="46"/>
      <c r="BJW16" s="46"/>
      <c r="BJX16" s="46"/>
      <c r="BJY16" s="46"/>
      <c r="BJZ16" s="46"/>
      <c r="BKA16" s="46"/>
      <c r="BKB16" s="46"/>
      <c r="BKC16" s="46"/>
      <c r="BKD16" s="46"/>
      <c r="BKE16" s="46"/>
      <c r="BKF16" s="46"/>
      <c r="BKG16" s="46"/>
      <c r="BKH16" s="46"/>
      <c r="BKI16" s="46"/>
      <c r="BKJ16" s="46"/>
      <c r="BKK16" s="46"/>
      <c r="BKL16" s="46"/>
      <c r="BKM16" s="46"/>
      <c r="BKN16" s="46"/>
      <c r="BKO16" s="46"/>
      <c r="BKP16" s="46"/>
      <c r="BKQ16" s="46"/>
      <c r="BKR16" s="46"/>
      <c r="BKS16" s="46"/>
      <c r="BKT16" s="46"/>
      <c r="BKU16" s="46"/>
      <c r="BKV16" s="46"/>
      <c r="BKW16" s="46"/>
      <c r="BKX16" s="46"/>
      <c r="BKY16" s="46"/>
      <c r="BKZ16" s="46"/>
      <c r="BLA16" s="46"/>
      <c r="BLB16" s="46"/>
      <c r="BLC16" s="46"/>
      <c r="BLD16" s="46"/>
      <c r="BLE16" s="46"/>
      <c r="BLF16" s="46"/>
      <c r="BLG16" s="46"/>
      <c r="BLH16" s="46"/>
      <c r="BLI16" s="46"/>
      <c r="BLJ16" s="46"/>
      <c r="BLK16" s="46"/>
      <c r="BLL16" s="46"/>
      <c r="BLM16" s="46"/>
      <c r="BLN16" s="46"/>
      <c r="BLO16" s="46"/>
      <c r="BLP16" s="46"/>
      <c r="BLQ16" s="46"/>
      <c r="BLR16" s="46"/>
      <c r="BLS16" s="46"/>
      <c r="BLT16" s="46"/>
      <c r="BLU16" s="46"/>
      <c r="BLV16" s="46"/>
      <c r="BLW16" s="46"/>
      <c r="BLX16" s="46"/>
      <c r="BLY16" s="46"/>
      <c r="BLZ16" s="46"/>
      <c r="BMA16" s="46"/>
      <c r="BMB16" s="46"/>
      <c r="BMC16" s="46"/>
      <c r="BMD16" s="46"/>
      <c r="BME16" s="46"/>
      <c r="BMF16" s="46"/>
      <c r="BMG16" s="46"/>
      <c r="BMH16" s="46"/>
      <c r="BMI16" s="46"/>
      <c r="BMJ16" s="46"/>
      <c r="BMK16" s="46"/>
      <c r="BML16" s="46"/>
      <c r="BMM16" s="46"/>
      <c r="BMN16" s="46"/>
      <c r="BMO16" s="46"/>
      <c r="BMP16" s="46"/>
      <c r="BMQ16" s="46"/>
      <c r="BMR16" s="46"/>
      <c r="BMS16" s="46"/>
      <c r="BMT16" s="46"/>
      <c r="BMU16" s="46"/>
      <c r="BMV16" s="46"/>
      <c r="BMW16" s="46"/>
      <c r="BMX16" s="46"/>
      <c r="BMY16" s="46"/>
      <c r="BMZ16" s="46"/>
      <c r="BNA16" s="46"/>
      <c r="BNB16" s="46"/>
      <c r="BNC16" s="46"/>
      <c r="BND16" s="46"/>
      <c r="BNE16" s="46"/>
      <c r="BNF16" s="46"/>
      <c r="BNG16" s="46"/>
      <c r="BNH16" s="46"/>
      <c r="BNI16" s="46"/>
      <c r="BNJ16" s="46"/>
      <c r="BNK16" s="46"/>
      <c r="BNL16" s="46"/>
      <c r="BNM16" s="46"/>
      <c r="BNN16" s="46"/>
      <c r="BNO16" s="46"/>
      <c r="BNP16" s="46"/>
      <c r="BNQ16" s="46"/>
      <c r="BNR16" s="46"/>
      <c r="BNS16" s="46"/>
      <c r="BNT16" s="46"/>
      <c r="BNU16" s="46"/>
      <c r="BNV16" s="46"/>
      <c r="BNW16" s="46"/>
      <c r="BNX16" s="46"/>
      <c r="BNY16" s="46"/>
      <c r="BNZ16" s="46"/>
      <c r="BOA16" s="46"/>
      <c r="BOB16" s="46"/>
      <c r="BOC16" s="46"/>
      <c r="BOD16" s="46"/>
      <c r="BOE16" s="46"/>
      <c r="BOF16" s="46"/>
      <c r="BOG16" s="46"/>
      <c r="BOH16" s="46"/>
      <c r="BOI16" s="46"/>
      <c r="BOJ16" s="46"/>
      <c r="BOK16" s="46"/>
      <c r="BOL16" s="46"/>
      <c r="BOM16" s="46"/>
      <c r="BON16" s="46"/>
      <c r="BOO16" s="46"/>
      <c r="BOP16" s="46"/>
      <c r="BOQ16" s="46"/>
      <c r="BOR16" s="46"/>
      <c r="BOS16" s="46"/>
      <c r="BOT16" s="46"/>
      <c r="BOU16" s="46"/>
      <c r="BOV16" s="46"/>
      <c r="BOW16" s="46"/>
      <c r="BOX16" s="46"/>
      <c r="BOY16" s="46"/>
      <c r="BOZ16" s="46"/>
      <c r="BPA16" s="46"/>
      <c r="BPB16" s="46"/>
      <c r="BPC16" s="46"/>
      <c r="BPD16" s="46"/>
      <c r="BPE16" s="46"/>
      <c r="BPF16" s="46"/>
      <c r="BPG16" s="46"/>
      <c r="BPH16" s="46"/>
      <c r="BPI16" s="46"/>
      <c r="BPJ16" s="46"/>
      <c r="BPK16" s="46"/>
      <c r="BPL16" s="46"/>
      <c r="BPM16" s="46"/>
      <c r="BPN16" s="46"/>
      <c r="BPO16" s="46"/>
      <c r="BPP16" s="46"/>
      <c r="BPQ16" s="46"/>
      <c r="BPR16" s="46"/>
      <c r="BPS16" s="46"/>
      <c r="BPT16" s="46"/>
      <c r="BPU16" s="46"/>
      <c r="BPV16" s="46"/>
      <c r="BPW16" s="46"/>
      <c r="BPX16" s="46"/>
      <c r="BPY16" s="46"/>
      <c r="BPZ16" s="46"/>
      <c r="BQA16" s="46"/>
      <c r="BQB16" s="46"/>
      <c r="BQC16" s="46"/>
      <c r="BQD16" s="46"/>
      <c r="BQE16" s="46"/>
      <c r="BQF16" s="46"/>
      <c r="BQG16" s="46"/>
      <c r="BQH16" s="46"/>
      <c r="BQI16" s="46"/>
      <c r="BQJ16" s="46"/>
      <c r="BQK16" s="46"/>
      <c r="BQL16" s="46"/>
      <c r="BQM16" s="46"/>
      <c r="BQN16" s="46"/>
      <c r="BQO16" s="46"/>
      <c r="BQP16" s="46"/>
      <c r="BQQ16" s="46"/>
      <c r="BQR16" s="46"/>
      <c r="BQS16" s="46"/>
      <c r="BQT16" s="46"/>
      <c r="BQU16" s="46"/>
      <c r="BQV16" s="46"/>
      <c r="BQW16" s="46"/>
      <c r="BQX16" s="46"/>
      <c r="BQY16" s="46"/>
      <c r="BQZ16" s="46"/>
    </row>
    <row r="17" spans="1:1820" s="12" customFormat="1" ht="27.95" hidden="1" customHeight="1" outlineLevel="4" x14ac:dyDescent="0.2">
      <c r="A17" s="282"/>
      <c r="B17" s="297"/>
      <c r="C17" s="77" t="s">
        <v>1031</v>
      </c>
      <c r="D17" s="10" t="s">
        <v>1031</v>
      </c>
      <c r="E17" s="78" t="s">
        <v>1026</v>
      </c>
      <c r="F17" s="78"/>
      <c r="G17" s="78"/>
      <c r="H17" s="10" t="s">
        <v>1027</v>
      </c>
      <c r="I17" s="10" t="s">
        <v>14</v>
      </c>
      <c r="J17" s="78"/>
      <c r="K17" s="78"/>
      <c r="L17" s="78"/>
      <c r="M17" s="78"/>
      <c r="N17" s="103" t="s">
        <v>192</v>
      </c>
      <c r="O17" s="103" t="s">
        <v>210</v>
      </c>
      <c r="P17" s="104">
        <v>0</v>
      </c>
      <c r="Q17" s="104">
        <v>0</v>
      </c>
      <c r="R17" s="104">
        <v>0</v>
      </c>
      <c r="S17" s="104">
        <v>0</v>
      </c>
      <c r="T17" s="104">
        <v>0</v>
      </c>
      <c r="U17" s="143">
        <v>0</v>
      </c>
      <c r="V17" s="104">
        <v>0</v>
      </c>
      <c r="W17" s="104">
        <v>0</v>
      </c>
      <c r="X17" s="104">
        <v>0</v>
      </c>
      <c r="Y17" s="104">
        <v>1</v>
      </c>
      <c r="Z17" s="104">
        <v>0</v>
      </c>
      <c r="AA17" s="104">
        <v>0</v>
      </c>
      <c r="AB17" s="198">
        <f t="shared" si="5"/>
        <v>1</v>
      </c>
      <c r="AC17" s="104">
        <v>0</v>
      </c>
      <c r="AD17" s="104">
        <v>0</v>
      </c>
      <c r="AE17" s="104">
        <v>0</v>
      </c>
      <c r="AF17" s="104">
        <v>0</v>
      </c>
      <c r="AG17" s="104">
        <v>0</v>
      </c>
      <c r="AH17" s="143">
        <v>0</v>
      </c>
      <c r="AI17" s="104">
        <v>0</v>
      </c>
      <c r="AJ17" s="104">
        <v>0</v>
      </c>
      <c r="AK17" s="104">
        <v>0</v>
      </c>
      <c r="AL17" s="104">
        <v>0</v>
      </c>
      <c r="AM17" s="104">
        <v>0</v>
      </c>
      <c r="AN17" s="104">
        <v>0</v>
      </c>
      <c r="AO17" s="21">
        <f t="shared" si="6"/>
        <v>0</v>
      </c>
      <c r="AP17" s="189" t="str">
        <f t="shared" si="7"/>
        <v/>
      </c>
      <c r="AQ17" s="91" t="str">
        <f>+IF(AP17="","",IF(AND(SUM($P17:U17)=1,SUM($AC17:AH17)=1),"TERMINADA",IF(SUM($P17:U17)=0,"SIN INICIAR",IF(AP17&gt;1,"ADELANTADA",IF(AP17&lt;0.6,"CRÍTICA",IF(AP17&lt;0.95,"EN PROCESO","GESTIÓN NORMAL"))))))</f>
        <v/>
      </c>
      <c r="AR17" s="38" t="str">
        <f t="shared" si="1"/>
        <v/>
      </c>
      <c r="AS17" s="44"/>
      <c r="AT17" s="44"/>
      <c r="AU17" s="44"/>
      <c r="AV17" s="79"/>
      <c r="AW17" s="79"/>
      <c r="AX17" s="162"/>
      <c r="AY17" s="79"/>
      <c r="AZ17" s="79"/>
      <c r="BA17" s="233">
        <f t="shared" si="2"/>
        <v>1</v>
      </c>
      <c r="BB17" s="79"/>
      <c r="BC17" s="79"/>
      <c r="BD17" s="79"/>
      <c r="BE17" s="79"/>
      <c r="BF17" s="79"/>
      <c r="BG17" s="79"/>
      <c r="BH17" s="79"/>
      <c r="BI17" s="79"/>
      <c r="BJ17" s="79"/>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c r="IW17" s="46"/>
      <c r="IX17" s="46"/>
      <c r="IY17" s="46"/>
      <c r="IZ17" s="46"/>
      <c r="JA17" s="46"/>
      <c r="JB17" s="46"/>
      <c r="JC17" s="46"/>
      <c r="JD17" s="46"/>
      <c r="JE17" s="46"/>
      <c r="JF17" s="46"/>
      <c r="JG17" s="46"/>
      <c r="JH17" s="46"/>
      <c r="JI17" s="46"/>
      <c r="JJ17" s="46"/>
      <c r="JK17" s="46"/>
      <c r="JL17" s="46"/>
      <c r="JM17" s="46"/>
      <c r="JN17" s="46"/>
      <c r="JO17" s="46"/>
      <c r="JP17" s="46"/>
      <c r="JQ17" s="46"/>
      <c r="JR17" s="46"/>
      <c r="JS17" s="46"/>
      <c r="JT17" s="46"/>
      <c r="JU17" s="46"/>
      <c r="JV17" s="46"/>
      <c r="JW17" s="46"/>
      <c r="JX17" s="46"/>
      <c r="JY17" s="46"/>
      <c r="JZ17" s="46"/>
      <c r="KA17" s="46"/>
      <c r="KB17" s="46"/>
      <c r="KC17" s="46"/>
      <c r="KD17" s="46"/>
      <c r="KE17" s="46"/>
      <c r="KF17" s="46"/>
      <c r="KG17" s="46"/>
      <c r="KH17" s="46"/>
      <c r="KI17" s="46"/>
      <c r="KJ17" s="46"/>
      <c r="KK17" s="46"/>
      <c r="KL17" s="46"/>
      <c r="KM17" s="46"/>
      <c r="KN17" s="46"/>
      <c r="KO17" s="46"/>
      <c r="KP17" s="46"/>
      <c r="KQ17" s="46"/>
      <c r="KR17" s="46"/>
      <c r="KS17" s="46"/>
      <c r="KT17" s="46"/>
      <c r="KU17" s="46"/>
      <c r="KV17" s="46"/>
      <c r="KW17" s="46"/>
      <c r="KX17" s="46"/>
      <c r="KY17" s="46"/>
      <c r="KZ17" s="46"/>
      <c r="LA17" s="46"/>
      <c r="LB17" s="46"/>
      <c r="LC17" s="46"/>
      <c r="LD17" s="46"/>
      <c r="LE17" s="46"/>
      <c r="LF17" s="46"/>
      <c r="LG17" s="46"/>
      <c r="LH17" s="46"/>
      <c r="LI17" s="46"/>
      <c r="LJ17" s="46"/>
      <c r="LK17" s="46"/>
      <c r="LL17" s="46"/>
      <c r="LM17" s="46"/>
      <c r="LN17" s="46"/>
      <c r="LO17" s="46"/>
      <c r="LP17" s="46"/>
      <c r="LQ17" s="46"/>
      <c r="LR17" s="46"/>
      <c r="LS17" s="46"/>
      <c r="LT17" s="46"/>
      <c r="LU17" s="46"/>
      <c r="LV17" s="46"/>
      <c r="LW17" s="46"/>
      <c r="LX17" s="46"/>
      <c r="LY17" s="46"/>
      <c r="LZ17" s="46"/>
      <c r="MA17" s="46"/>
      <c r="MB17" s="46"/>
      <c r="MC17" s="46"/>
      <c r="MD17" s="46"/>
      <c r="ME17" s="46"/>
      <c r="MF17" s="46"/>
      <c r="MG17" s="46"/>
      <c r="MH17" s="46"/>
      <c r="MI17" s="46"/>
      <c r="MJ17" s="46"/>
      <c r="MK17" s="46"/>
      <c r="ML17" s="46"/>
      <c r="MM17" s="46"/>
      <c r="MN17" s="46"/>
      <c r="MO17" s="46"/>
      <c r="MP17" s="46"/>
      <c r="MQ17" s="46"/>
      <c r="MR17" s="46"/>
      <c r="MS17" s="46"/>
      <c r="MT17" s="46"/>
      <c r="MU17" s="46"/>
      <c r="MV17" s="46"/>
      <c r="MW17" s="46"/>
      <c r="MX17" s="46"/>
      <c r="MY17" s="46"/>
      <c r="MZ17" s="46"/>
      <c r="NA17" s="46"/>
      <c r="NB17" s="46"/>
      <c r="NC17" s="46"/>
      <c r="ND17" s="46"/>
      <c r="NE17" s="46"/>
      <c r="NF17" s="46"/>
      <c r="NG17" s="46"/>
      <c r="NH17" s="46"/>
      <c r="NI17" s="46"/>
      <c r="NJ17" s="46"/>
      <c r="NK17" s="46"/>
      <c r="NL17" s="46"/>
      <c r="NM17" s="46"/>
      <c r="NN17" s="46"/>
      <c r="NO17" s="46"/>
      <c r="NP17" s="46"/>
      <c r="NQ17" s="46"/>
      <c r="NR17" s="46"/>
      <c r="NS17" s="46"/>
      <c r="NT17" s="46"/>
      <c r="NU17" s="46"/>
      <c r="NV17" s="46"/>
      <c r="NW17" s="46"/>
      <c r="NX17" s="46"/>
      <c r="NY17" s="46"/>
      <c r="NZ17" s="46"/>
      <c r="OA17" s="46"/>
      <c r="OB17" s="46"/>
      <c r="OC17" s="46"/>
      <c r="OD17" s="46"/>
      <c r="OE17" s="46"/>
      <c r="OF17" s="46"/>
      <c r="OG17" s="46"/>
      <c r="OH17" s="46"/>
      <c r="OI17" s="46"/>
      <c r="OJ17" s="46"/>
      <c r="OK17" s="46"/>
      <c r="OL17" s="46"/>
      <c r="OM17" s="46"/>
      <c r="ON17" s="46"/>
      <c r="OO17" s="46"/>
      <c r="OP17" s="46"/>
      <c r="OQ17" s="46"/>
      <c r="OR17" s="46"/>
      <c r="OS17" s="46"/>
      <c r="OT17" s="46"/>
      <c r="OU17" s="46"/>
      <c r="OV17" s="46"/>
      <c r="OW17" s="46"/>
      <c r="OX17" s="46"/>
      <c r="OY17" s="46"/>
      <c r="OZ17" s="46"/>
      <c r="PA17" s="46"/>
      <c r="PB17" s="46"/>
      <c r="PC17" s="46"/>
      <c r="PD17" s="46"/>
      <c r="PE17" s="46"/>
      <c r="PF17" s="46"/>
      <c r="PG17" s="46"/>
      <c r="PH17" s="46"/>
      <c r="PI17" s="46"/>
      <c r="PJ17" s="46"/>
      <c r="PK17" s="46"/>
      <c r="PL17" s="46"/>
      <c r="PM17" s="46"/>
      <c r="PN17" s="46"/>
      <c r="PO17" s="46"/>
      <c r="PP17" s="46"/>
      <c r="PQ17" s="46"/>
      <c r="PR17" s="46"/>
      <c r="PS17" s="46"/>
      <c r="PT17" s="46"/>
      <c r="PU17" s="46"/>
      <c r="PV17" s="46"/>
      <c r="PW17" s="46"/>
      <c r="PX17" s="46"/>
      <c r="PY17" s="46"/>
      <c r="PZ17" s="46"/>
      <c r="QA17" s="46"/>
      <c r="QB17" s="46"/>
      <c r="QC17" s="46"/>
      <c r="QD17" s="46"/>
      <c r="QE17" s="46"/>
      <c r="QF17" s="46"/>
      <c r="QG17" s="46"/>
      <c r="QH17" s="46"/>
      <c r="QI17" s="46"/>
      <c r="QJ17" s="46"/>
      <c r="QK17" s="46"/>
      <c r="QL17" s="46"/>
      <c r="QM17" s="46"/>
      <c r="QN17" s="46"/>
      <c r="QO17" s="46"/>
      <c r="QP17" s="46"/>
      <c r="QQ17" s="46"/>
      <c r="QR17" s="46"/>
      <c r="QS17" s="46"/>
      <c r="QT17" s="46"/>
      <c r="QU17" s="46"/>
      <c r="QV17" s="46"/>
      <c r="QW17" s="46"/>
      <c r="QX17" s="46"/>
      <c r="QY17" s="46"/>
      <c r="QZ17" s="46"/>
      <c r="RA17" s="46"/>
      <c r="RB17" s="46"/>
      <c r="RC17" s="46"/>
      <c r="RD17" s="46"/>
      <c r="RE17" s="46"/>
      <c r="RF17" s="46"/>
      <c r="RG17" s="46"/>
      <c r="RH17" s="46"/>
      <c r="RI17" s="46"/>
      <c r="RJ17" s="46"/>
      <c r="RK17" s="46"/>
      <c r="RL17" s="46"/>
      <c r="RM17" s="46"/>
      <c r="RN17" s="46"/>
      <c r="RO17" s="46"/>
      <c r="RP17" s="46"/>
      <c r="RQ17" s="46"/>
      <c r="RR17" s="46"/>
      <c r="RS17" s="46"/>
      <c r="RT17" s="46"/>
      <c r="RU17" s="46"/>
      <c r="RV17" s="46"/>
      <c r="RW17" s="46"/>
      <c r="RX17" s="46"/>
      <c r="RY17" s="46"/>
      <c r="RZ17" s="46"/>
      <c r="SA17" s="46"/>
      <c r="SB17" s="46"/>
      <c r="SC17" s="46"/>
      <c r="SD17" s="46"/>
      <c r="SE17" s="46"/>
      <c r="SF17" s="46"/>
      <c r="SG17" s="46"/>
      <c r="SH17" s="46"/>
      <c r="SI17" s="46"/>
      <c r="SJ17" s="46"/>
      <c r="SK17" s="46"/>
      <c r="SL17" s="46"/>
      <c r="SM17" s="46"/>
      <c r="SN17" s="46"/>
      <c r="SO17" s="46"/>
      <c r="SP17" s="46"/>
      <c r="SQ17" s="46"/>
      <c r="SR17" s="46"/>
      <c r="SS17" s="46"/>
      <c r="ST17" s="46"/>
      <c r="SU17" s="46"/>
      <c r="SV17" s="46"/>
      <c r="SW17" s="46"/>
      <c r="SX17" s="46"/>
      <c r="SY17" s="46"/>
      <c r="SZ17" s="46"/>
      <c r="TA17" s="46"/>
      <c r="TB17" s="46"/>
      <c r="TC17" s="46"/>
      <c r="TD17" s="46"/>
      <c r="TE17" s="46"/>
      <c r="TF17" s="46"/>
      <c r="TG17" s="46"/>
      <c r="TH17" s="46"/>
      <c r="TI17" s="46"/>
      <c r="TJ17" s="46"/>
      <c r="TK17" s="46"/>
      <c r="TL17" s="46"/>
      <c r="TM17" s="46"/>
      <c r="TN17" s="46"/>
      <c r="TO17" s="46"/>
      <c r="TP17" s="46"/>
      <c r="TQ17" s="46"/>
      <c r="TR17" s="46"/>
      <c r="TS17" s="46"/>
      <c r="TT17" s="46"/>
      <c r="TU17" s="46"/>
      <c r="TV17" s="46"/>
      <c r="TW17" s="46"/>
      <c r="TX17" s="46"/>
      <c r="TY17" s="46"/>
      <c r="TZ17" s="46"/>
      <c r="UA17" s="46"/>
      <c r="UB17" s="46"/>
      <c r="UC17" s="46"/>
      <c r="UD17" s="46"/>
      <c r="UE17" s="46"/>
      <c r="UF17" s="46"/>
      <c r="UG17" s="46"/>
      <c r="UH17" s="46"/>
      <c r="UI17" s="46"/>
      <c r="UJ17" s="46"/>
      <c r="UK17" s="46"/>
      <c r="UL17" s="46"/>
      <c r="UM17" s="46"/>
      <c r="UN17" s="46"/>
      <c r="UO17" s="46"/>
      <c r="UP17" s="46"/>
      <c r="UQ17" s="46"/>
      <c r="UR17" s="46"/>
      <c r="US17" s="46"/>
      <c r="UT17" s="46"/>
      <c r="UU17" s="46"/>
      <c r="UV17" s="46"/>
      <c r="UW17" s="46"/>
      <c r="UX17" s="46"/>
      <c r="UY17" s="46"/>
      <c r="UZ17" s="46"/>
      <c r="VA17" s="46"/>
      <c r="VB17" s="46"/>
      <c r="VC17" s="46"/>
      <c r="VD17" s="46"/>
      <c r="VE17" s="46"/>
      <c r="VF17" s="46"/>
      <c r="VG17" s="46"/>
      <c r="VH17" s="46"/>
      <c r="VI17" s="46"/>
      <c r="VJ17" s="46"/>
      <c r="VK17" s="46"/>
      <c r="VL17" s="46"/>
      <c r="VM17" s="46"/>
      <c r="VN17" s="46"/>
      <c r="VO17" s="46"/>
      <c r="VP17" s="46"/>
      <c r="VQ17" s="46"/>
      <c r="VR17" s="46"/>
      <c r="VS17" s="46"/>
      <c r="VT17" s="46"/>
      <c r="VU17" s="46"/>
      <c r="VV17" s="46"/>
      <c r="VW17" s="46"/>
      <c r="VX17" s="46"/>
      <c r="VY17" s="46"/>
      <c r="VZ17" s="46"/>
      <c r="WA17" s="46"/>
      <c r="WB17" s="46"/>
      <c r="WC17" s="46"/>
      <c r="WD17" s="46"/>
      <c r="WE17" s="46"/>
      <c r="WF17" s="46"/>
      <c r="WG17" s="46"/>
      <c r="WH17" s="46"/>
      <c r="WI17" s="46"/>
      <c r="WJ17" s="46"/>
      <c r="WK17" s="46"/>
      <c r="WL17" s="46"/>
      <c r="WM17" s="46"/>
      <c r="WN17" s="46"/>
      <c r="WO17" s="46"/>
      <c r="WP17" s="46"/>
      <c r="WQ17" s="46"/>
      <c r="WR17" s="46"/>
      <c r="WS17" s="46"/>
      <c r="WT17" s="46"/>
      <c r="WU17" s="46"/>
      <c r="WV17" s="46"/>
      <c r="WW17" s="46"/>
      <c r="WX17" s="46"/>
      <c r="WY17" s="46"/>
      <c r="WZ17" s="46"/>
      <c r="XA17" s="46"/>
      <c r="XB17" s="46"/>
      <c r="XC17" s="46"/>
      <c r="XD17" s="46"/>
      <c r="XE17" s="46"/>
      <c r="XF17" s="46"/>
      <c r="XG17" s="46"/>
      <c r="XH17" s="46"/>
      <c r="XI17" s="46"/>
      <c r="XJ17" s="46"/>
      <c r="XK17" s="46"/>
      <c r="XL17" s="46"/>
      <c r="XM17" s="46"/>
      <c r="XN17" s="46"/>
      <c r="XO17" s="46"/>
      <c r="XP17" s="46"/>
      <c r="XQ17" s="46"/>
      <c r="XR17" s="46"/>
      <c r="XS17" s="46"/>
      <c r="XT17" s="46"/>
      <c r="XU17" s="46"/>
      <c r="XV17" s="46"/>
      <c r="XW17" s="46"/>
      <c r="XX17" s="46"/>
      <c r="XY17" s="46"/>
      <c r="XZ17" s="46"/>
      <c r="YA17" s="46"/>
      <c r="YB17" s="46"/>
      <c r="YC17" s="46"/>
      <c r="YD17" s="46"/>
      <c r="YE17" s="46"/>
      <c r="YF17" s="46"/>
      <c r="YG17" s="46"/>
      <c r="YH17" s="46"/>
      <c r="YI17" s="46"/>
      <c r="YJ17" s="46"/>
      <c r="YK17" s="46"/>
      <c r="YL17" s="46"/>
      <c r="YM17" s="46"/>
      <c r="YN17" s="46"/>
      <c r="YO17" s="46"/>
      <c r="YP17" s="46"/>
      <c r="YQ17" s="46"/>
      <c r="YR17" s="46"/>
      <c r="YS17" s="46"/>
      <c r="YT17" s="46"/>
      <c r="YU17" s="46"/>
      <c r="YV17" s="46"/>
      <c r="YW17" s="46"/>
      <c r="YX17" s="46"/>
      <c r="YY17" s="46"/>
      <c r="YZ17" s="46"/>
      <c r="ZA17" s="46"/>
      <c r="ZB17" s="46"/>
      <c r="ZC17" s="46"/>
      <c r="ZD17" s="46"/>
      <c r="ZE17" s="46"/>
      <c r="ZF17" s="46"/>
      <c r="ZG17" s="46"/>
      <c r="ZH17" s="46"/>
      <c r="ZI17" s="46"/>
      <c r="ZJ17" s="46"/>
      <c r="ZK17" s="46"/>
      <c r="ZL17" s="46"/>
      <c r="ZM17" s="46"/>
      <c r="ZN17" s="46"/>
      <c r="ZO17" s="46"/>
      <c r="ZP17" s="46"/>
      <c r="ZQ17" s="46"/>
      <c r="ZR17" s="46"/>
      <c r="ZS17" s="46"/>
      <c r="ZT17" s="46"/>
      <c r="ZU17" s="46"/>
      <c r="ZV17" s="46"/>
      <c r="ZW17" s="46"/>
      <c r="ZX17" s="46"/>
      <c r="ZY17" s="46"/>
      <c r="ZZ17" s="46"/>
      <c r="AAA17" s="46"/>
      <c r="AAB17" s="46"/>
      <c r="AAC17" s="46"/>
      <c r="AAD17" s="46"/>
      <c r="AAE17" s="46"/>
      <c r="AAF17" s="46"/>
      <c r="AAG17" s="46"/>
      <c r="AAH17" s="46"/>
      <c r="AAI17" s="46"/>
      <c r="AAJ17" s="46"/>
      <c r="AAK17" s="46"/>
      <c r="AAL17" s="46"/>
      <c r="AAM17" s="46"/>
      <c r="AAN17" s="46"/>
      <c r="AAO17" s="46"/>
      <c r="AAP17" s="46"/>
      <c r="AAQ17" s="46"/>
      <c r="AAR17" s="46"/>
      <c r="AAS17" s="46"/>
      <c r="AAT17" s="46"/>
      <c r="AAU17" s="46"/>
      <c r="AAV17" s="46"/>
      <c r="AAW17" s="46"/>
      <c r="AAX17" s="46"/>
      <c r="AAY17" s="46"/>
      <c r="AAZ17" s="46"/>
      <c r="ABA17" s="46"/>
      <c r="ABB17" s="46"/>
      <c r="ABC17" s="46"/>
      <c r="ABD17" s="46"/>
      <c r="ABE17" s="46"/>
      <c r="ABF17" s="46"/>
      <c r="ABG17" s="46"/>
      <c r="ABH17" s="46"/>
      <c r="ABI17" s="46"/>
      <c r="ABJ17" s="46"/>
      <c r="ABK17" s="46"/>
      <c r="ABL17" s="46"/>
      <c r="ABM17" s="46"/>
      <c r="ABN17" s="46"/>
      <c r="ABO17" s="46"/>
      <c r="ABP17" s="46"/>
      <c r="ABQ17" s="46"/>
      <c r="ABR17" s="46"/>
      <c r="ABS17" s="46"/>
      <c r="ABT17" s="46"/>
      <c r="ABU17" s="46"/>
      <c r="ABV17" s="46"/>
      <c r="ABW17" s="46"/>
      <c r="ABX17" s="46"/>
      <c r="ABY17" s="46"/>
      <c r="ABZ17" s="46"/>
      <c r="ACA17" s="46"/>
      <c r="ACB17" s="46"/>
      <c r="ACC17" s="46"/>
      <c r="ACD17" s="46"/>
      <c r="ACE17" s="46"/>
      <c r="ACF17" s="46"/>
      <c r="ACG17" s="46"/>
      <c r="ACH17" s="46"/>
      <c r="ACI17" s="46"/>
      <c r="ACJ17" s="46"/>
      <c r="ACK17" s="46"/>
      <c r="ACL17" s="46"/>
      <c r="ACM17" s="46"/>
      <c r="ACN17" s="46"/>
      <c r="ACO17" s="46"/>
      <c r="ACP17" s="46"/>
      <c r="ACQ17" s="46"/>
      <c r="ACR17" s="46"/>
      <c r="ACS17" s="46"/>
      <c r="ACT17" s="46"/>
      <c r="ACU17" s="46"/>
      <c r="ACV17" s="46"/>
      <c r="ACW17" s="46"/>
      <c r="ACX17" s="46"/>
      <c r="ACY17" s="46"/>
      <c r="ACZ17" s="46"/>
      <c r="ADA17" s="46"/>
      <c r="ADB17" s="46"/>
      <c r="ADC17" s="46"/>
      <c r="ADD17" s="46"/>
      <c r="ADE17" s="46"/>
      <c r="ADF17" s="46"/>
      <c r="ADG17" s="46"/>
      <c r="ADH17" s="46"/>
      <c r="ADI17" s="46"/>
      <c r="ADJ17" s="46"/>
      <c r="ADK17" s="46"/>
      <c r="ADL17" s="46"/>
      <c r="ADM17" s="46"/>
      <c r="ADN17" s="46"/>
      <c r="ADO17" s="46"/>
      <c r="ADP17" s="46"/>
      <c r="ADQ17" s="46"/>
      <c r="ADR17" s="46"/>
      <c r="ADS17" s="46"/>
      <c r="ADT17" s="46"/>
      <c r="ADU17" s="46"/>
      <c r="ADV17" s="46"/>
      <c r="ADW17" s="46"/>
      <c r="ADX17" s="46"/>
      <c r="ADY17" s="46"/>
      <c r="ADZ17" s="46"/>
      <c r="AEA17" s="46"/>
      <c r="AEB17" s="46"/>
      <c r="AEC17" s="46"/>
      <c r="AED17" s="46"/>
      <c r="AEE17" s="46"/>
      <c r="AEF17" s="46"/>
      <c r="AEG17" s="46"/>
      <c r="AEH17" s="46"/>
      <c r="AEI17" s="46"/>
      <c r="AEJ17" s="46"/>
      <c r="AEK17" s="46"/>
      <c r="AEL17" s="46"/>
      <c r="AEM17" s="46"/>
      <c r="AEN17" s="46"/>
      <c r="AEO17" s="46"/>
      <c r="AEP17" s="46"/>
      <c r="AEQ17" s="46"/>
      <c r="AER17" s="46"/>
      <c r="AES17" s="46"/>
      <c r="AET17" s="46"/>
      <c r="AEU17" s="46"/>
      <c r="AEV17" s="46"/>
      <c r="AEW17" s="46"/>
      <c r="AEX17" s="46"/>
      <c r="AEY17" s="46"/>
      <c r="AEZ17" s="46"/>
      <c r="AFA17" s="46"/>
      <c r="AFB17" s="46"/>
      <c r="AFC17" s="46"/>
      <c r="AFD17" s="46"/>
      <c r="AFE17" s="46"/>
      <c r="AFF17" s="46"/>
      <c r="AFG17" s="46"/>
      <c r="AFH17" s="46"/>
      <c r="AFI17" s="46"/>
      <c r="AFJ17" s="46"/>
      <c r="AFK17" s="46"/>
      <c r="AFL17" s="46"/>
      <c r="AFM17" s="46"/>
      <c r="AFN17" s="46"/>
      <c r="AFO17" s="46"/>
      <c r="AFP17" s="46"/>
      <c r="AFQ17" s="46"/>
      <c r="AFR17" s="46"/>
      <c r="AFS17" s="46"/>
      <c r="AFT17" s="46"/>
      <c r="AFU17" s="46"/>
      <c r="AFV17" s="46"/>
      <c r="AFW17" s="46"/>
      <c r="AFX17" s="46"/>
      <c r="AFY17" s="46"/>
      <c r="AFZ17" s="46"/>
      <c r="AGA17" s="46"/>
      <c r="AGB17" s="46"/>
      <c r="AGC17" s="46"/>
      <c r="AGD17" s="46"/>
      <c r="AGE17" s="46"/>
      <c r="AGF17" s="46"/>
      <c r="AGG17" s="46"/>
      <c r="AGH17" s="46"/>
      <c r="AGI17" s="46"/>
      <c r="AGJ17" s="46"/>
      <c r="AGK17" s="46"/>
      <c r="AGL17" s="46"/>
      <c r="AGM17" s="46"/>
      <c r="AGN17" s="46"/>
      <c r="AGO17" s="46"/>
      <c r="AGP17" s="46"/>
      <c r="AGQ17" s="46"/>
      <c r="AGR17" s="46"/>
      <c r="AGS17" s="46"/>
      <c r="AGT17" s="46"/>
      <c r="AGU17" s="46"/>
      <c r="AGV17" s="46"/>
      <c r="AGW17" s="46"/>
      <c r="AGX17" s="46"/>
      <c r="AGY17" s="46"/>
      <c r="AGZ17" s="46"/>
      <c r="AHA17" s="46"/>
      <c r="AHB17" s="46"/>
      <c r="AHC17" s="46"/>
      <c r="AHD17" s="46"/>
      <c r="AHE17" s="46"/>
      <c r="AHF17" s="46"/>
      <c r="AHG17" s="46"/>
      <c r="AHH17" s="46"/>
      <c r="AHI17" s="46"/>
      <c r="AHJ17" s="46"/>
      <c r="AHK17" s="46"/>
      <c r="AHL17" s="46"/>
      <c r="AHM17" s="46"/>
      <c r="AHN17" s="46"/>
      <c r="AHO17" s="46"/>
      <c r="AHP17" s="46"/>
      <c r="AHQ17" s="46"/>
      <c r="AHR17" s="46"/>
      <c r="AHS17" s="46"/>
      <c r="AHT17" s="46"/>
      <c r="AHU17" s="46"/>
      <c r="AHV17" s="46"/>
      <c r="AHW17" s="46"/>
      <c r="AHX17" s="46"/>
      <c r="AHY17" s="46"/>
      <c r="AHZ17" s="46"/>
      <c r="AIA17" s="46"/>
      <c r="AIB17" s="46"/>
      <c r="AIC17" s="46"/>
      <c r="AID17" s="46"/>
      <c r="AIE17" s="46"/>
      <c r="AIF17" s="46"/>
      <c r="AIG17" s="46"/>
      <c r="AIH17" s="46"/>
      <c r="AII17" s="46"/>
      <c r="AIJ17" s="46"/>
      <c r="AIK17" s="46"/>
      <c r="AIL17" s="46"/>
      <c r="AIM17" s="46"/>
      <c r="AIN17" s="46"/>
      <c r="AIO17" s="46"/>
      <c r="AIP17" s="46"/>
      <c r="AIQ17" s="46"/>
      <c r="AIR17" s="46"/>
      <c r="AIS17" s="46"/>
      <c r="AIT17" s="46"/>
      <c r="AIU17" s="46"/>
      <c r="AIV17" s="46"/>
      <c r="AIW17" s="46"/>
      <c r="AIX17" s="46"/>
      <c r="AIY17" s="46"/>
      <c r="AIZ17" s="46"/>
      <c r="AJA17" s="46"/>
      <c r="AJB17" s="46"/>
      <c r="AJC17" s="46"/>
      <c r="AJD17" s="46"/>
      <c r="AJE17" s="46"/>
      <c r="AJF17" s="46"/>
      <c r="AJG17" s="46"/>
      <c r="AJH17" s="46"/>
      <c r="AJI17" s="46"/>
      <c r="AJJ17" s="46"/>
      <c r="AJK17" s="46"/>
      <c r="AJL17" s="46"/>
      <c r="AJM17" s="46"/>
      <c r="AJN17" s="46"/>
      <c r="AJO17" s="46"/>
      <c r="AJP17" s="46"/>
      <c r="AJQ17" s="46"/>
      <c r="AJR17" s="46"/>
      <c r="AJS17" s="46"/>
      <c r="AJT17" s="46"/>
      <c r="AJU17" s="46"/>
      <c r="AJV17" s="46"/>
      <c r="AJW17" s="46"/>
      <c r="AJX17" s="46"/>
      <c r="AJY17" s="46"/>
      <c r="AJZ17" s="46"/>
      <c r="AKA17" s="46"/>
      <c r="AKB17" s="46"/>
      <c r="AKC17" s="46"/>
      <c r="AKD17" s="46"/>
      <c r="AKE17" s="46"/>
      <c r="AKF17" s="46"/>
      <c r="AKG17" s="46"/>
      <c r="AKH17" s="46"/>
      <c r="AKI17" s="46"/>
      <c r="AKJ17" s="46"/>
      <c r="AKK17" s="46"/>
      <c r="AKL17" s="46"/>
      <c r="AKM17" s="46"/>
      <c r="AKN17" s="46"/>
      <c r="AKO17" s="46"/>
      <c r="AKP17" s="46"/>
      <c r="AKQ17" s="46"/>
      <c r="AKR17" s="46"/>
      <c r="AKS17" s="46"/>
      <c r="AKT17" s="46"/>
      <c r="AKU17" s="46"/>
      <c r="AKV17" s="46"/>
      <c r="AKW17" s="46"/>
      <c r="AKX17" s="46"/>
      <c r="AKY17" s="46"/>
      <c r="AKZ17" s="46"/>
      <c r="ALA17" s="46"/>
      <c r="ALB17" s="46"/>
      <c r="ALC17" s="46"/>
      <c r="ALD17" s="46"/>
      <c r="ALE17" s="46"/>
      <c r="ALF17" s="46"/>
      <c r="ALG17" s="46"/>
      <c r="ALH17" s="46"/>
      <c r="ALI17" s="46"/>
      <c r="ALJ17" s="46"/>
      <c r="ALK17" s="46"/>
      <c r="ALL17" s="46"/>
      <c r="ALM17" s="46"/>
      <c r="ALN17" s="46"/>
      <c r="ALO17" s="46"/>
      <c r="ALP17" s="46"/>
      <c r="ALQ17" s="46"/>
      <c r="ALR17" s="46"/>
      <c r="ALS17" s="46"/>
      <c r="ALT17" s="46"/>
      <c r="ALU17" s="46"/>
      <c r="ALV17" s="46"/>
      <c r="ALW17" s="46"/>
      <c r="ALX17" s="46"/>
      <c r="ALY17" s="46"/>
      <c r="ALZ17" s="46"/>
      <c r="AMA17" s="46"/>
      <c r="AMB17" s="46"/>
      <c r="AMC17" s="46"/>
      <c r="AMD17" s="46"/>
      <c r="AME17" s="46"/>
      <c r="AMF17" s="46"/>
      <c r="AMG17" s="46"/>
      <c r="AMH17" s="46"/>
      <c r="AMI17" s="46"/>
      <c r="AMJ17" s="46"/>
      <c r="AMK17" s="46"/>
      <c r="AML17" s="46"/>
      <c r="AMM17" s="46"/>
      <c r="AMN17" s="46"/>
      <c r="AMO17" s="46"/>
      <c r="AMP17" s="46"/>
      <c r="AMQ17" s="46"/>
      <c r="AMR17" s="46"/>
      <c r="AMS17" s="46"/>
      <c r="AMT17" s="46"/>
      <c r="AMU17" s="46"/>
      <c r="AMV17" s="46"/>
      <c r="AMW17" s="46"/>
      <c r="AMX17" s="46"/>
      <c r="AMY17" s="46"/>
      <c r="AMZ17" s="46"/>
      <c r="ANA17" s="46"/>
      <c r="ANB17" s="46"/>
      <c r="ANC17" s="46"/>
      <c r="AND17" s="46"/>
      <c r="ANE17" s="46"/>
      <c r="ANF17" s="46"/>
      <c r="ANG17" s="46"/>
      <c r="ANH17" s="46"/>
      <c r="ANI17" s="46"/>
      <c r="ANJ17" s="46"/>
      <c r="ANK17" s="46"/>
      <c r="ANL17" s="46"/>
      <c r="ANM17" s="46"/>
      <c r="ANN17" s="46"/>
      <c r="ANO17" s="46"/>
      <c r="ANP17" s="46"/>
      <c r="ANQ17" s="46"/>
      <c r="ANR17" s="46"/>
      <c r="ANS17" s="46"/>
      <c r="ANT17" s="46"/>
      <c r="ANU17" s="46"/>
      <c r="ANV17" s="46"/>
      <c r="ANW17" s="46"/>
      <c r="ANX17" s="46"/>
      <c r="ANY17" s="46"/>
      <c r="ANZ17" s="46"/>
      <c r="AOA17" s="46"/>
      <c r="AOB17" s="46"/>
      <c r="AOC17" s="46"/>
      <c r="AOD17" s="46"/>
      <c r="AOE17" s="46"/>
      <c r="AOF17" s="46"/>
      <c r="AOG17" s="46"/>
      <c r="AOH17" s="46"/>
      <c r="AOI17" s="46"/>
      <c r="AOJ17" s="46"/>
      <c r="AOK17" s="46"/>
      <c r="AOL17" s="46"/>
      <c r="AOM17" s="46"/>
      <c r="AON17" s="46"/>
      <c r="AOO17" s="46"/>
      <c r="AOP17" s="46"/>
      <c r="AOQ17" s="46"/>
      <c r="AOR17" s="46"/>
      <c r="AOS17" s="46"/>
      <c r="AOT17" s="46"/>
      <c r="AOU17" s="46"/>
      <c r="AOV17" s="46"/>
      <c r="AOW17" s="46"/>
      <c r="AOX17" s="46"/>
      <c r="AOY17" s="46"/>
      <c r="AOZ17" s="46"/>
      <c r="APA17" s="46"/>
      <c r="APB17" s="46"/>
      <c r="APC17" s="46"/>
      <c r="APD17" s="46"/>
      <c r="APE17" s="46"/>
      <c r="APF17" s="46"/>
      <c r="APG17" s="46"/>
      <c r="APH17" s="46"/>
      <c r="API17" s="46"/>
      <c r="APJ17" s="46"/>
      <c r="APK17" s="46"/>
      <c r="APL17" s="46"/>
      <c r="APM17" s="46"/>
      <c r="APN17" s="46"/>
      <c r="APO17" s="46"/>
      <c r="APP17" s="46"/>
      <c r="APQ17" s="46"/>
      <c r="APR17" s="46"/>
      <c r="APS17" s="46"/>
      <c r="APT17" s="46"/>
      <c r="APU17" s="46"/>
      <c r="APV17" s="46"/>
      <c r="APW17" s="46"/>
      <c r="APX17" s="46"/>
      <c r="APY17" s="46"/>
      <c r="APZ17" s="46"/>
      <c r="AQA17" s="46"/>
      <c r="AQB17" s="46"/>
      <c r="AQC17" s="46"/>
      <c r="AQD17" s="46"/>
      <c r="AQE17" s="46"/>
      <c r="AQF17" s="46"/>
      <c r="AQG17" s="46"/>
      <c r="AQH17" s="46"/>
      <c r="AQI17" s="46"/>
      <c r="AQJ17" s="46"/>
      <c r="AQK17" s="46"/>
      <c r="AQL17" s="46"/>
      <c r="AQM17" s="46"/>
      <c r="AQN17" s="46"/>
      <c r="AQO17" s="46"/>
      <c r="AQP17" s="46"/>
      <c r="AQQ17" s="46"/>
      <c r="AQR17" s="46"/>
      <c r="AQS17" s="46"/>
      <c r="AQT17" s="46"/>
      <c r="AQU17" s="46"/>
      <c r="AQV17" s="46"/>
      <c r="AQW17" s="46"/>
      <c r="AQX17" s="46"/>
      <c r="AQY17" s="46"/>
      <c r="AQZ17" s="46"/>
      <c r="ARA17" s="46"/>
      <c r="ARB17" s="46"/>
      <c r="ARC17" s="46"/>
      <c r="ARD17" s="46"/>
      <c r="ARE17" s="46"/>
      <c r="ARF17" s="46"/>
      <c r="ARG17" s="46"/>
      <c r="ARH17" s="46"/>
      <c r="ARI17" s="46"/>
      <c r="ARJ17" s="46"/>
      <c r="ARK17" s="46"/>
      <c r="ARL17" s="46"/>
      <c r="ARM17" s="46"/>
      <c r="ARN17" s="46"/>
      <c r="ARO17" s="46"/>
      <c r="ARP17" s="46"/>
      <c r="ARQ17" s="46"/>
      <c r="ARR17" s="46"/>
      <c r="ARS17" s="46"/>
      <c r="ART17" s="46"/>
      <c r="ARU17" s="46"/>
      <c r="ARV17" s="46"/>
      <c r="ARW17" s="46"/>
      <c r="ARX17" s="46"/>
      <c r="ARY17" s="46"/>
      <c r="ARZ17" s="46"/>
      <c r="ASA17" s="46"/>
      <c r="ASB17" s="46"/>
      <c r="ASC17" s="46"/>
      <c r="ASD17" s="46"/>
      <c r="ASE17" s="46"/>
      <c r="ASF17" s="46"/>
      <c r="ASG17" s="46"/>
      <c r="ASH17" s="46"/>
      <c r="ASI17" s="46"/>
      <c r="ASJ17" s="46"/>
      <c r="ASK17" s="46"/>
      <c r="ASL17" s="46"/>
      <c r="ASM17" s="46"/>
      <c r="ASN17" s="46"/>
      <c r="ASO17" s="46"/>
      <c r="ASP17" s="46"/>
      <c r="ASQ17" s="46"/>
      <c r="ASR17" s="46"/>
      <c r="ASS17" s="46"/>
      <c r="AST17" s="46"/>
      <c r="ASU17" s="46"/>
      <c r="ASV17" s="46"/>
      <c r="ASW17" s="46"/>
      <c r="ASX17" s="46"/>
      <c r="ASY17" s="46"/>
      <c r="ASZ17" s="46"/>
      <c r="ATA17" s="46"/>
      <c r="ATB17" s="46"/>
      <c r="ATC17" s="46"/>
      <c r="ATD17" s="46"/>
      <c r="ATE17" s="46"/>
      <c r="ATF17" s="46"/>
      <c r="ATG17" s="46"/>
      <c r="ATH17" s="46"/>
      <c r="ATI17" s="46"/>
      <c r="ATJ17" s="46"/>
      <c r="ATK17" s="46"/>
      <c r="ATL17" s="46"/>
      <c r="ATM17" s="46"/>
      <c r="ATN17" s="46"/>
      <c r="ATO17" s="46"/>
      <c r="ATP17" s="46"/>
      <c r="ATQ17" s="46"/>
      <c r="ATR17" s="46"/>
      <c r="ATS17" s="46"/>
      <c r="ATT17" s="46"/>
      <c r="ATU17" s="46"/>
      <c r="ATV17" s="46"/>
      <c r="ATW17" s="46"/>
      <c r="ATX17" s="46"/>
      <c r="ATY17" s="46"/>
      <c r="ATZ17" s="46"/>
      <c r="AUA17" s="46"/>
      <c r="AUB17" s="46"/>
      <c r="AUC17" s="46"/>
      <c r="AUD17" s="46"/>
      <c r="AUE17" s="46"/>
      <c r="AUF17" s="46"/>
      <c r="AUG17" s="46"/>
      <c r="AUH17" s="46"/>
      <c r="AUI17" s="46"/>
      <c r="AUJ17" s="46"/>
      <c r="AUK17" s="46"/>
      <c r="AUL17" s="46"/>
      <c r="AUM17" s="46"/>
      <c r="AUN17" s="46"/>
      <c r="AUO17" s="46"/>
      <c r="AUP17" s="46"/>
      <c r="AUQ17" s="46"/>
      <c r="AUR17" s="46"/>
      <c r="AUS17" s="46"/>
      <c r="AUT17" s="46"/>
      <c r="AUU17" s="46"/>
      <c r="AUV17" s="46"/>
      <c r="AUW17" s="46"/>
      <c r="AUX17" s="46"/>
      <c r="AUY17" s="46"/>
      <c r="AUZ17" s="46"/>
      <c r="AVA17" s="46"/>
      <c r="AVB17" s="46"/>
      <c r="AVC17" s="46"/>
      <c r="AVD17" s="46"/>
      <c r="AVE17" s="46"/>
      <c r="AVF17" s="46"/>
      <c r="AVG17" s="46"/>
      <c r="AVH17" s="46"/>
      <c r="AVI17" s="46"/>
      <c r="AVJ17" s="46"/>
      <c r="AVK17" s="46"/>
      <c r="AVL17" s="46"/>
      <c r="AVM17" s="46"/>
      <c r="AVN17" s="46"/>
      <c r="AVO17" s="46"/>
      <c r="AVP17" s="46"/>
      <c r="AVQ17" s="46"/>
      <c r="AVR17" s="46"/>
      <c r="AVS17" s="46"/>
      <c r="AVT17" s="46"/>
      <c r="AVU17" s="46"/>
      <c r="AVV17" s="46"/>
      <c r="AVW17" s="46"/>
      <c r="AVX17" s="46"/>
      <c r="AVY17" s="46"/>
      <c r="AVZ17" s="46"/>
      <c r="AWA17" s="46"/>
      <c r="AWB17" s="46"/>
      <c r="AWC17" s="46"/>
      <c r="AWD17" s="46"/>
      <c r="AWE17" s="46"/>
      <c r="AWF17" s="46"/>
      <c r="AWG17" s="46"/>
      <c r="AWH17" s="46"/>
      <c r="AWI17" s="46"/>
      <c r="AWJ17" s="46"/>
      <c r="AWK17" s="46"/>
      <c r="AWL17" s="46"/>
      <c r="AWM17" s="46"/>
      <c r="AWN17" s="46"/>
      <c r="AWO17" s="46"/>
      <c r="AWP17" s="46"/>
      <c r="AWQ17" s="46"/>
      <c r="AWR17" s="46"/>
      <c r="AWS17" s="46"/>
      <c r="AWT17" s="46"/>
      <c r="AWU17" s="46"/>
      <c r="AWV17" s="46"/>
      <c r="AWW17" s="46"/>
      <c r="AWX17" s="46"/>
      <c r="AWY17" s="46"/>
      <c r="AWZ17" s="46"/>
      <c r="AXA17" s="46"/>
      <c r="AXB17" s="46"/>
      <c r="AXC17" s="46"/>
      <c r="AXD17" s="46"/>
      <c r="AXE17" s="46"/>
      <c r="AXF17" s="46"/>
      <c r="AXG17" s="46"/>
      <c r="AXH17" s="46"/>
      <c r="AXI17" s="46"/>
      <c r="AXJ17" s="46"/>
      <c r="AXK17" s="46"/>
      <c r="AXL17" s="46"/>
      <c r="AXM17" s="46"/>
      <c r="AXN17" s="46"/>
      <c r="AXO17" s="46"/>
      <c r="AXP17" s="46"/>
      <c r="AXQ17" s="46"/>
      <c r="AXR17" s="46"/>
      <c r="AXS17" s="46"/>
      <c r="AXT17" s="46"/>
      <c r="AXU17" s="46"/>
      <c r="AXV17" s="46"/>
      <c r="AXW17" s="46"/>
      <c r="AXX17" s="46"/>
      <c r="AXY17" s="46"/>
      <c r="AXZ17" s="46"/>
      <c r="AYA17" s="46"/>
      <c r="AYB17" s="46"/>
      <c r="AYC17" s="46"/>
      <c r="AYD17" s="46"/>
      <c r="AYE17" s="46"/>
      <c r="AYF17" s="46"/>
      <c r="AYG17" s="46"/>
      <c r="AYH17" s="46"/>
      <c r="AYI17" s="46"/>
      <c r="AYJ17" s="46"/>
      <c r="AYK17" s="46"/>
      <c r="AYL17" s="46"/>
      <c r="AYM17" s="46"/>
      <c r="AYN17" s="46"/>
      <c r="AYO17" s="46"/>
      <c r="AYP17" s="46"/>
      <c r="AYQ17" s="46"/>
      <c r="AYR17" s="46"/>
      <c r="AYS17" s="46"/>
      <c r="AYT17" s="46"/>
      <c r="AYU17" s="46"/>
      <c r="AYV17" s="46"/>
      <c r="AYW17" s="46"/>
      <c r="AYX17" s="46"/>
      <c r="AYY17" s="46"/>
      <c r="AYZ17" s="46"/>
      <c r="AZA17" s="46"/>
      <c r="AZB17" s="46"/>
      <c r="AZC17" s="46"/>
      <c r="AZD17" s="46"/>
      <c r="AZE17" s="46"/>
      <c r="AZF17" s="46"/>
      <c r="AZG17" s="46"/>
      <c r="AZH17" s="46"/>
      <c r="AZI17" s="46"/>
      <c r="AZJ17" s="46"/>
      <c r="AZK17" s="46"/>
      <c r="AZL17" s="46"/>
      <c r="AZM17" s="46"/>
      <c r="AZN17" s="46"/>
      <c r="AZO17" s="46"/>
      <c r="AZP17" s="46"/>
      <c r="AZQ17" s="46"/>
      <c r="AZR17" s="46"/>
      <c r="AZS17" s="46"/>
      <c r="AZT17" s="46"/>
      <c r="AZU17" s="46"/>
      <c r="AZV17" s="46"/>
      <c r="AZW17" s="46"/>
      <c r="AZX17" s="46"/>
      <c r="AZY17" s="46"/>
      <c r="AZZ17" s="46"/>
      <c r="BAA17" s="46"/>
      <c r="BAB17" s="46"/>
      <c r="BAC17" s="46"/>
      <c r="BAD17" s="46"/>
      <c r="BAE17" s="46"/>
      <c r="BAF17" s="46"/>
      <c r="BAG17" s="46"/>
      <c r="BAH17" s="46"/>
      <c r="BAI17" s="46"/>
      <c r="BAJ17" s="46"/>
      <c r="BAK17" s="46"/>
      <c r="BAL17" s="46"/>
      <c r="BAM17" s="46"/>
      <c r="BAN17" s="46"/>
      <c r="BAO17" s="46"/>
      <c r="BAP17" s="46"/>
      <c r="BAQ17" s="46"/>
      <c r="BAR17" s="46"/>
      <c r="BAS17" s="46"/>
      <c r="BAT17" s="46"/>
      <c r="BAU17" s="46"/>
      <c r="BAV17" s="46"/>
      <c r="BAW17" s="46"/>
      <c r="BAX17" s="46"/>
      <c r="BAY17" s="46"/>
      <c r="BAZ17" s="46"/>
      <c r="BBA17" s="46"/>
      <c r="BBB17" s="46"/>
      <c r="BBC17" s="46"/>
      <c r="BBD17" s="46"/>
      <c r="BBE17" s="46"/>
      <c r="BBF17" s="46"/>
      <c r="BBG17" s="46"/>
      <c r="BBH17" s="46"/>
      <c r="BBI17" s="46"/>
      <c r="BBJ17" s="46"/>
      <c r="BBK17" s="46"/>
      <c r="BBL17" s="46"/>
      <c r="BBM17" s="46"/>
      <c r="BBN17" s="46"/>
      <c r="BBO17" s="46"/>
      <c r="BBP17" s="46"/>
      <c r="BBQ17" s="46"/>
      <c r="BBR17" s="46"/>
      <c r="BBS17" s="46"/>
      <c r="BBT17" s="46"/>
      <c r="BBU17" s="46"/>
      <c r="BBV17" s="46"/>
      <c r="BBW17" s="46"/>
      <c r="BBX17" s="46"/>
      <c r="BBY17" s="46"/>
      <c r="BBZ17" s="46"/>
      <c r="BCA17" s="46"/>
      <c r="BCB17" s="46"/>
      <c r="BCC17" s="46"/>
      <c r="BCD17" s="46"/>
      <c r="BCE17" s="46"/>
      <c r="BCF17" s="46"/>
      <c r="BCG17" s="46"/>
      <c r="BCH17" s="46"/>
      <c r="BCI17" s="46"/>
      <c r="BCJ17" s="46"/>
      <c r="BCK17" s="46"/>
      <c r="BCL17" s="46"/>
      <c r="BCM17" s="46"/>
      <c r="BCN17" s="46"/>
      <c r="BCO17" s="46"/>
      <c r="BCP17" s="46"/>
      <c r="BCQ17" s="46"/>
      <c r="BCR17" s="46"/>
      <c r="BCS17" s="46"/>
      <c r="BCT17" s="46"/>
      <c r="BCU17" s="46"/>
      <c r="BCV17" s="46"/>
      <c r="BCW17" s="46"/>
      <c r="BCX17" s="46"/>
      <c r="BCY17" s="46"/>
      <c r="BCZ17" s="46"/>
      <c r="BDA17" s="46"/>
      <c r="BDB17" s="46"/>
      <c r="BDC17" s="46"/>
      <c r="BDD17" s="46"/>
      <c r="BDE17" s="46"/>
      <c r="BDF17" s="46"/>
      <c r="BDG17" s="46"/>
      <c r="BDH17" s="46"/>
      <c r="BDI17" s="46"/>
      <c r="BDJ17" s="46"/>
      <c r="BDK17" s="46"/>
      <c r="BDL17" s="46"/>
      <c r="BDM17" s="46"/>
      <c r="BDN17" s="46"/>
      <c r="BDO17" s="46"/>
      <c r="BDP17" s="46"/>
      <c r="BDQ17" s="46"/>
      <c r="BDR17" s="46"/>
      <c r="BDS17" s="46"/>
      <c r="BDT17" s="46"/>
      <c r="BDU17" s="46"/>
      <c r="BDV17" s="46"/>
      <c r="BDW17" s="46"/>
      <c r="BDX17" s="46"/>
      <c r="BDY17" s="46"/>
      <c r="BDZ17" s="46"/>
      <c r="BEA17" s="46"/>
      <c r="BEB17" s="46"/>
      <c r="BEC17" s="46"/>
      <c r="BED17" s="46"/>
      <c r="BEE17" s="46"/>
      <c r="BEF17" s="46"/>
      <c r="BEG17" s="46"/>
      <c r="BEH17" s="46"/>
      <c r="BEI17" s="46"/>
      <c r="BEJ17" s="46"/>
      <c r="BEK17" s="46"/>
      <c r="BEL17" s="46"/>
      <c r="BEM17" s="46"/>
      <c r="BEN17" s="46"/>
      <c r="BEO17" s="46"/>
      <c r="BEP17" s="46"/>
      <c r="BEQ17" s="46"/>
      <c r="BER17" s="46"/>
      <c r="BES17" s="46"/>
      <c r="BET17" s="46"/>
      <c r="BEU17" s="46"/>
      <c r="BEV17" s="46"/>
      <c r="BEW17" s="46"/>
      <c r="BEX17" s="46"/>
      <c r="BEY17" s="46"/>
      <c r="BEZ17" s="46"/>
      <c r="BFA17" s="46"/>
      <c r="BFB17" s="46"/>
      <c r="BFC17" s="46"/>
      <c r="BFD17" s="46"/>
      <c r="BFE17" s="46"/>
      <c r="BFF17" s="46"/>
      <c r="BFG17" s="46"/>
      <c r="BFH17" s="46"/>
      <c r="BFI17" s="46"/>
      <c r="BFJ17" s="46"/>
      <c r="BFK17" s="46"/>
      <c r="BFL17" s="46"/>
      <c r="BFM17" s="46"/>
      <c r="BFN17" s="46"/>
      <c r="BFO17" s="46"/>
      <c r="BFP17" s="46"/>
      <c r="BFQ17" s="46"/>
      <c r="BFR17" s="46"/>
      <c r="BFS17" s="46"/>
      <c r="BFT17" s="46"/>
      <c r="BFU17" s="46"/>
      <c r="BFV17" s="46"/>
      <c r="BFW17" s="46"/>
      <c r="BFX17" s="46"/>
      <c r="BFY17" s="46"/>
      <c r="BFZ17" s="46"/>
      <c r="BGA17" s="46"/>
      <c r="BGB17" s="46"/>
      <c r="BGC17" s="46"/>
      <c r="BGD17" s="46"/>
      <c r="BGE17" s="46"/>
      <c r="BGF17" s="46"/>
      <c r="BGG17" s="46"/>
      <c r="BGH17" s="46"/>
      <c r="BGI17" s="46"/>
      <c r="BGJ17" s="46"/>
      <c r="BGK17" s="46"/>
      <c r="BGL17" s="46"/>
      <c r="BGM17" s="46"/>
      <c r="BGN17" s="46"/>
      <c r="BGO17" s="46"/>
      <c r="BGP17" s="46"/>
      <c r="BGQ17" s="46"/>
      <c r="BGR17" s="46"/>
      <c r="BGS17" s="46"/>
      <c r="BGT17" s="46"/>
      <c r="BGU17" s="46"/>
      <c r="BGV17" s="46"/>
      <c r="BGW17" s="46"/>
      <c r="BGX17" s="46"/>
      <c r="BGY17" s="46"/>
      <c r="BGZ17" s="46"/>
      <c r="BHA17" s="46"/>
      <c r="BHB17" s="46"/>
      <c r="BHC17" s="46"/>
      <c r="BHD17" s="46"/>
      <c r="BHE17" s="46"/>
      <c r="BHF17" s="46"/>
      <c r="BHG17" s="46"/>
      <c r="BHH17" s="46"/>
      <c r="BHI17" s="46"/>
      <c r="BHJ17" s="46"/>
      <c r="BHK17" s="46"/>
      <c r="BHL17" s="46"/>
      <c r="BHM17" s="46"/>
      <c r="BHN17" s="46"/>
      <c r="BHO17" s="46"/>
      <c r="BHP17" s="46"/>
      <c r="BHQ17" s="46"/>
      <c r="BHR17" s="46"/>
      <c r="BHS17" s="46"/>
      <c r="BHT17" s="46"/>
      <c r="BHU17" s="46"/>
      <c r="BHV17" s="46"/>
      <c r="BHW17" s="46"/>
      <c r="BHX17" s="46"/>
      <c r="BHY17" s="46"/>
      <c r="BHZ17" s="46"/>
      <c r="BIA17" s="46"/>
      <c r="BIB17" s="46"/>
      <c r="BIC17" s="46"/>
      <c r="BID17" s="46"/>
      <c r="BIE17" s="46"/>
      <c r="BIF17" s="46"/>
      <c r="BIG17" s="46"/>
      <c r="BIH17" s="46"/>
      <c r="BII17" s="46"/>
      <c r="BIJ17" s="46"/>
      <c r="BIK17" s="46"/>
      <c r="BIL17" s="46"/>
      <c r="BIM17" s="46"/>
      <c r="BIN17" s="46"/>
      <c r="BIO17" s="46"/>
      <c r="BIP17" s="46"/>
      <c r="BIQ17" s="46"/>
      <c r="BIR17" s="46"/>
      <c r="BIS17" s="46"/>
      <c r="BIT17" s="46"/>
      <c r="BIU17" s="46"/>
      <c r="BIV17" s="46"/>
      <c r="BIW17" s="46"/>
      <c r="BIX17" s="46"/>
      <c r="BIY17" s="46"/>
      <c r="BIZ17" s="46"/>
      <c r="BJA17" s="46"/>
      <c r="BJB17" s="46"/>
      <c r="BJC17" s="46"/>
      <c r="BJD17" s="46"/>
      <c r="BJE17" s="46"/>
      <c r="BJF17" s="46"/>
      <c r="BJG17" s="46"/>
      <c r="BJH17" s="46"/>
      <c r="BJI17" s="46"/>
      <c r="BJJ17" s="46"/>
      <c r="BJK17" s="46"/>
      <c r="BJL17" s="46"/>
      <c r="BJM17" s="46"/>
      <c r="BJN17" s="46"/>
      <c r="BJO17" s="46"/>
      <c r="BJP17" s="46"/>
      <c r="BJQ17" s="46"/>
      <c r="BJR17" s="46"/>
      <c r="BJS17" s="46"/>
      <c r="BJT17" s="46"/>
      <c r="BJU17" s="46"/>
      <c r="BJV17" s="46"/>
      <c r="BJW17" s="46"/>
      <c r="BJX17" s="46"/>
      <c r="BJY17" s="46"/>
      <c r="BJZ17" s="46"/>
      <c r="BKA17" s="46"/>
      <c r="BKB17" s="46"/>
      <c r="BKC17" s="46"/>
      <c r="BKD17" s="46"/>
      <c r="BKE17" s="46"/>
      <c r="BKF17" s="46"/>
      <c r="BKG17" s="46"/>
      <c r="BKH17" s="46"/>
      <c r="BKI17" s="46"/>
      <c r="BKJ17" s="46"/>
      <c r="BKK17" s="46"/>
      <c r="BKL17" s="46"/>
      <c r="BKM17" s="46"/>
      <c r="BKN17" s="46"/>
      <c r="BKO17" s="46"/>
      <c r="BKP17" s="46"/>
      <c r="BKQ17" s="46"/>
      <c r="BKR17" s="46"/>
      <c r="BKS17" s="46"/>
      <c r="BKT17" s="46"/>
      <c r="BKU17" s="46"/>
      <c r="BKV17" s="46"/>
      <c r="BKW17" s="46"/>
      <c r="BKX17" s="46"/>
      <c r="BKY17" s="46"/>
      <c r="BKZ17" s="46"/>
      <c r="BLA17" s="46"/>
      <c r="BLB17" s="46"/>
      <c r="BLC17" s="46"/>
      <c r="BLD17" s="46"/>
      <c r="BLE17" s="46"/>
      <c r="BLF17" s="46"/>
      <c r="BLG17" s="46"/>
      <c r="BLH17" s="46"/>
      <c r="BLI17" s="46"/>
      <c r="BLJ17" s="46"/>
      <c r="BLK17" s="46"/>
      <c r="BLL17" s="46"/>
      <c r="BLM17" s="46"/>
      <c r="BLN17" s="46"/>
      <c r="BLO17" s="46"/>
      <c r="BLP17" s="46"/>
      <c r="BLQ17" s="46"/>
      <c r="BLR17" s="46"/>
      <c r="BLS17" s="46"/>
      <c r="BLT17" s="46"/>
      <c r="BLU17" s="46"/>
      <c r="BLV17" s="46"/>
      <c r="BLW17" s="46"/>
      <c r="BLX17" s="46"/>
      <c r="BLY17" s="46"/>
      <c r="BLZ17" s="46"/>
      <c r="BMA17" s="46"/>
      <c r="BMB17" s="46"/>
      <c r="BMC17" s="46"/>
      <c r="BMD17" s="46"/>
      <c r="BME17" s="46"/>
      <c r="BMF17" s="46"/>
      <c r="BMG17" s="46"/>
      <c r="BMH17" s="46"/>
      <c r="BMI17" s="46"/>
      <c r="BMJ17" s="46"/>
      <c r="BMK17" s="46"/>
      <c r="BML17" s="46"/>
      <c r="BMM17" s="46"/>
      <c r="BMN17" s="46"/>
      <c r="BMO17" s="46"/>
      <c r="BMP17" s="46"/>
      <c r="BMQ17" s="46"/>
      <c r="BMR17" s="46"/>
      <c r="BMS17" s="46"/>
      <c r="BMT17" s="46"/>
      <c r="BMU17" s="46"/>
      <c r="BMV17" s="46"/>
      <c r="BMW17" s="46"/>
      <c r="BMX17" s="46"/>
      <c r="BMY17" s="46"/>
      <c r="BMZ17" s="46"/>
      <c r="BNA17" s="46"/>
      <c r="BNB17" s="46"/>
      <c r="BNC17" s="46"/>
      <c r="BND17" s="46"/>
      <c r="BNE17" s="46"/>
      <c r="BNF17" s="46"/>
      <c r="BNG17" s="46"/>
      <c r="BNH17" s="46"/>
      <c r="BNI17" s="46"/>
      <c r="BNJ17" s="46"/>
      <c r="BNK17" s="46"/>
      <c r="BNL17" s="46"/>
      <c r="BNM17" s="46"/>
      <c r="BNN17" s="46"/>
      <c r="BNO17" s="46"/>
      <c r="BNP17" s="46"/>
      <c r="BNQ17" s="46"/>
      <c r="BNR17" s="46"/>
      <c r="BNS17" s="46"/>
      <c r="BNT17" s="46"/>
      <c r="BNU17" s="46"/>
      <c r="BNV17" s="46"/>
      <c r="BNW17" s="46"/>
      <c r="BNX17" s="46"/>
      <c r="BNY17" s="46"/>
      <c r="BNZ17" s="46"/>
      <c r="BOA17" s="46"/>
      <c r="BOB17" s="46"/>
      <c r="BOC17" s="46"/>
      <c r="BOD17" s="46"/>
      <c r="BOE17" s="46"/>
      <c r="BOF17" s="46"/>
      <c r="BOG17" s="46"/>
      <c r="BOH17" s="46"/>
      <c r="BOI17" s="46"/>
      <c r="BOJ17" s="46"/>
      <c r="BOK17" s="46"/>
      <c r="BOL17" s="46"/>
      <c r="BOM17" s="46"/>
      <c r="BON17" s="46"/>
      <c r="BOO17" s="46"/>
      <c r="BOP17" s="46"/>
      <c r="BOQ17" s="46"/>
      <c r="BOR17" s="46"/>
      <c r="BOS17" s="46"/>
      <c r="BOT17" s="46"/>
      <c r="BOU17" s="46"/>
      <c r="BOV17" s="46"/>
      <c r="BOW17" s="46"/>
      <c r="BOX17" s="46"/>
      <c r="BOY17" s="46"/>
      <c r="BOZ17" s="46"/>
      <c r="BPA17" s="46"/>
      <c r="BPB17" s="46"/>
      <c r="BPC17" s="46"/>
      <c r="BPD17" s="46"/>
      <c r="BPE17" s="46"/>
      <c r="BPF17" s="46"/>
      <c r="BPG17" s="46"/>
      <c r="BPH17" s="46"/>
      <c r="BPI17" s="46"/>
      <c r="BPJ17" s="46"/>
      <c r="BPK17" s="46"/>
      <c r="BPL17" s="46"/>
      <c r="BPM17" s="46"/>
      <c r="BPN17" s="46"/>
      <c r="BPO17" s="46"/>
      <c r="BPP17" s="46"/>
      <c r="BPQ17" s="46"/>
      <c r="BPR17" s="46"/>
      <c r="BPS17" s="46"/>
      <c r="BPT17" s="46"/>
      <c r="BPU17" s="46"/>
      <c r="BPV17" s="46"/>
      <c r="BPW17" s="46"/>
      <c r="BPX17" s="46"/>
      <c r="BPY17" s="46"/>
      <c r="BPZ17" s="46"/>
      <c r="BQA17" s="46"/>
      <c r="BQB17" s="46"/>
      <c r="BQC17" s="46"/>
      <c r="BQD17" s="46"/>
      <c r="BQE17" s="46"/>
      <c r="BQF17" s="46"/>
      <c r="BQG17" s="46"/>
      <c r="BQH17" s="46"/>
      <c r="BQI17" s="46"/>
      <c r="BQJ17" s="46"/>
      <c r="BQK17" s="46"/>
      <c r="BQL17" s="46"/>
      <c r="BQM17" s="46"/>
      <c r="BQN17" s="46"/>
      <c r="BQO17" s="46"/>
      <c r="BQP17" s="46"/>
      <c r="BQQ17" s="46"/>
      <c r="BQR17" s="46"/>
      <c r="BQS17" s="46"/>
      <c r="BQT17" s="46"/>
      <c r="BQU17" s="46"/>
      <c r="BQV17" s="46"/>
      <c r="BQW17" s="46"/>
      <c r="BQX17" s="46"/>
      <c r="BQY17" s="46"/>
      <c r="BQZ17" s="46"/>
    </row>
    <row r="18" spans="1:1820" s="12" customFormat="1" ht="27.95" hidden="1" customHeight="1" outlineLevel="4" x14ac:dyDescent="0.2">
      <c r="A18" s="282"/>
      <c r="B18" s="297"/>
      <c r="C18" s="77" t="s">
        <v>1031</v>
      </c>
      <c r="D18" s="10" t="s">
        <v>1031</v>
      </c>
      <c r="E18" s="78" t="s">
        <v>1025</v>
      </c>
      <c r="F18" s="78"/>
      <c r="G18" s="78"/>
      <c r="H18" s="10" t="s">
        <v>1027</v>
      </c>
      <c r="I18" s="10" t="s">
        <v>14</v>
      </c>
      <c r="J18" s="78"/>
      <c r="K18" s="78"/>
      <c r="L18" s="78"/>
      <c r="M18" s="78"/>
      <c r="N18" s="103" t="s">
        <v>205</v>
      </c>
      <c r="O18" s="103" t="s">
        <v>205</v>
      </c>
      <c r="P18" s="104">
        <v>0</v>
      </c>
      <c r="Q18" s="104">
        <v>0</v>
      </c>
      <c r="R18" s="104">
        <v>1</v>
      </c>
      <c r="S18" s="104">
        <v>0</v>
      </c>
      <c r="T18" s="104">
        <v>0</v>
      </c>
      <c r="U18" s="143">
        <v>0</v>
      </c>
      <c r="V18" s="104">
        <v>0</v>
      </c>
      <c r="W18" s="104">
        <v>0</v>
      </c>
      <c r="X18" s="104">
        <v>0</v>
      </c>
      <c r="Y18" s="104">
        <v>0</v>
      </c>
      <c r="Z18" s="104">
        <v>0</v>
      </c>
      <c r="AA18" s="104">
        <v>0</v>
      </c>
      <c r="AB18" s="198">
        <f t="shared" si="5"/>
        <v>1</v>
      </c>
      <c r="AC18" s="104">
        <v>0</v>
      </c>
      <c r="AD18" s="104">
        <v>0</v>
      </c>
      <c r="AE18" s="104">
        <v>1</v>
      </c>
      <c r="AF18" s="104">
        <v>0</v>
      </c>
      <c r="AG18" s="104">
        <v>0</v>
      </c>
      <c r="AH18" s="143">
        <v>0</v>
      </c>
      <c r="AI18" s="104">
        <v>0</v>
      </c>
      <c r="AJ18" s="104">
        <v>0</v>
      </c>
      <c r="AK18" s="104">
        <v>0</v>
      </c>
      <c r="AL18" s="104">
        <v>0</v>
      </c>
      <c r="AM18" s="104">
        <v>0</v>
      </c>
      <c r="AN18" s="104">
        <v>0</v>
      </c>
      <c r="AO18" s="21">
        <f t="shared" si="6"/>
        <v>1</v>
      </c>
      <c r="AP18" s="189">
        <f t="shared" si="7"/>
        <v>1</v>
      </c>
      <c r="AQ18" s="91" t="str">
        <f>+IF(AP18="","",IF(AND(SUM($P18:U18)=1,SUM($AC18:AH18)=1),"TERMINADA",IF(SUM($P18:U18)=0,"SIN INICIAR",IF(AP18&gt;1,"ADELANTADA",IF(AP18&lt;0.6,"CRÍTICA",IF(AP18&lt;0.95,"EN PROCESO","GESTIÓN NORMAL"))))))</f>
        <v>TERMINADA</v>
      </c>
      <c r="AR18" s="38" t="str">
        <f t="shared" si="1"/>
        <v>B</v>
      </c>
      <c r="AS18" s="44"/>
      <c r="AT18" s="44"/>
      <c r="AU18" s="44"/>
      <c r="AV18" s="79"/>
      <c r="AW18" s="79"/>
      <c r="AX18" s="162"/>
      <c r="AY18" s="79"/>
      <c r="AZ18" s="79"/>
      <c r="BA18" s="233">
        <f t="shared" si="2"/>
        <v>0</v>
      </c>
      <c r="BB18" s="79"/>
      <c r="BC18" s="79"/>
      <c r="BD18" s="79"/>
      <c r="BE18" s="79"/>
      <c r="BF18" s="79"/>
      <c r="BG18" s="79"/>
      <c r="BH18" s="79"/>
      <c r="BI18" s="79"/>
      <c r="BJ18" s="79"/>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c r="IW18" s="46"/>
      <c r="IX18" s="46"/>
      <c r="IY18" s="46"/>
      <c r="IZ18" s="46"/>
      <c r="JA18" s="46"/>
      <c r="JB18" s="46"/>
      <c r="JC18" s="46"/>
      <c r="JD18" s="46"/>
      <c r="JE18" s="46"/>
      <c r="JF18" s="46"/>
      <c r="JG18" s="46"/>
      <c r="JH18" s="46"/>
      <c r="JI18" s="46"/>
      <c r="JJ18" s="46"/>
      <c r="JK18" s="46"/>
      <c r="JL18" s="46"/>
      <c r="JM18" s="46"/>
      <c r="JN18" s="46"/>
      <c r="JO18" s="46"/>
      <c r="JP18" s="46"/>
      <c r="JQ18" s="46"/>
      <c r="JR18" s="46"/>
      <c r="JS18" s="46"/>
      <c r="JT18" s="46"/>
      <c r="JU18" s="46"/>
      <c r="JV18" s="46"/>
      <c r="JW18" s="46"/>
      <c r="JX18" s="46"/>
      <c r="JY18" s="46"/>
      <c r="JZ18" s="46"/>
      <c r="KA18" s="46"/>
      <c r="KB18" s="46"/>
      <c r="KC18" s="46"/>
      <c r="KD18" s="46"/>
      <c r="KE18" s="46"/>
      <c r="KF18" s="46"/>
      <c r="KG18" s="46"/>
      <c r="KH18" s="46"/>
      <c r="KI18" s="46"/>
      <c r="KJ18" s="46"/>
      <c r="KK18" s="46"/>
      <c r="KL18" s="46"/>
      <c r="KM18" s="46"/>
      <c r="KN18" s="46"/>
      <c r="KO18" s="46"/>
      <c r="KP18" s="46"/>
      <c r="KQ18" s="46"/>
      <c r="KR18" s="46"/>
      <c r="KS18" s="46"/>
      <c r="KT18" s="46"/>
      <c r="KU18" s="46"/>
      <c r="KV18" s="46"/>
      <c r="KW18" s="46"/>
      <c r="KX18" s="46"/>
      <c r="KY18" s="46"/>
      <c r="KZ18" s="46"/>
      <c r="LA18" s="46"/>
      <c r="LB18" s="46"/>
      <c r="LC18" s="46"/>
      <c r="LD18" s="46"/>
      <c r="LE18" s="46"/>
      <c r="LF18" s="46"/>
      <c r="LG18" s="46"/>
      <c r="LH18" s="46"/>
      <c r="LI18" s="46"/>
      <c r="LJ18" s="46"/>
      <c r="LK18" s="46"/>
      <c r="LL18" s="46"/>
      <c r="LM18" s="46"/>
      <c r="LN18" s="46"/>
      <c r="LO18" s="46"/>
      <c r="LP18" s="46"/>
      <c r="LQ18" s="46"/>
      <c r="LR18" s="46"/>
      <c r="LS18" s="46"/>
      <c r="LT18" s="46"/>
      <c r="LU18" s="46"/>
      <c r="LV18" s="46"/>
      <c r="LW18" s="46"/>
      <c r="LX18" s="46"/>
      <c r="LY18" s="46"/>
      <c r="LZ18" s="46"/>
      <c r="MA18" s="46"/>
      <c r="MB18" s="46"/>
      <c r="MC18" s="46"/>
      <c r="MD18" s="46"/>
      <c r="ME18" s="46"/>
      <c r="MF18" s="46"/>
      <c r="MG18" s="46"/>
      <c r="MH18" s="46"/>
      <c r="MI18" s="46"/>
      <c r="MJ18" s="46"/>
      <c r="MK18" s="46"/>
      <c r="ML18" s="46"/>
      <c r="MM18" s="46"/>
      <c r="MN18" s="46"/>
      <c r="MO18" s="46"/>
      <c r="MP18" s="46"/>
      <c r="MQ18" s="46"/>
      <c r="MR18" s="46"/>
      <c r="MS18" s="46"/>
      <c r="MT18" s="46"/>
      <c r="MU18" s="46"/>
      <c r="MV18" s="46"/>
      <c r="MW18" s="46"/>
      <c r="MX18" s="46"/>
      <c r="MY18" s="46"/>
      <c r="MZ18" s="46"/>
      <c r="NA18" s="46"/>
      <c r="NB18" s="46"/>
      <c r="NC18" s="46"/>
      <c r="ND18" s="46"/>
      <c r="NE18" s="46"/>
      <c r="NF18" s="46"/>
      <c r="NG18" s="46"/>
      <c r="NH18" s="46"/>
      <c r="NI18" s="46"/>
      <c r="NJ18" s="46"/>
      <c r="NK18" s="46"/>
      <c r="NL18" s="46"/>
      <c r="NM18" s="46"/>
      <c r="NN18" s="46"/>
      <c r="NO18" s="46"/>
      <c r="NP18" s="46"/>
      <c r="NQ18" s="46"/>
      <c r="NR18" s="46"/>
      <c r="NS18" s="46"/>
      <c r="NT18" s="46"/>
      <c r="NU18" s="46"/>
      <c r="NV18" s="46"/>
      <c r="NW18" s="46"/>
      <c r="NX18" s="46"/>
      <c r="NY18" s="46"/>
      <c r="NZ18" s="46"/>
      <c r="OA18" s="46"/>
      <c r="OB18" s="46"/>
      <c r="OC18" s="46"/>
      <c r="OD18" s="46"/>
      <c r="OE18" s="46"/>
      <c r="OF18" s="46"/>
      <c r="OG18" s="46"/>
      <c r="OH18" s="46"/>
      <c r="OI18" s="46"/>
      <c r="OJ18" s="46"/>
      <c r="OK18" s="46"/>
      <c r="OL18" s="46"/>
      <c r="OM18" s="46"/>
      <c r="ON18" s="46"/>
      <c r="OO18" s="46"/>
      <c r="OP18" s="46"/>
      <c r="OQ18" s="46"/>
      <c r="OR18" s="46"/>
      <c r="OS18" s="46"/>
      <c r="OT18" s="46"/>
      <c r="OU18" s="46"/>
      <c r="OV18" s="46"/>
      <c r="OW18" s="46"/>
      <c r="OX18" s="46"/>
      <c r="OY18" s="46"/>
      <c r="OZ18" s="46"/>
      <c r="PA18" s="46"/>
      <c r="PB18" s="46"/>
      <c r="PC18" s="46"/>
      <c r="PD18" s="46"/>
      <c r="PE18" s="46"/>
      <c r="PF18" s="46"/>
      <c r="PG18" s="46"/>
      <c r="PH18" s="46"/>
      <c r="PI18" s="46"/>
      <c r="PJ18" s="46"/>
      <c r="PK18" s="46"/>
      <c r="PL18" s="46"/>
      <c r="PM18" s="46"/>
      <c r="PN18" s="46"/>
      <c r="PO18" s="46"/>
      <c r="PP18" s="46"/>
      <c r="PQ18" s="46"/>
      <c r="PR18" s="46"/>
      <c r="PS18" s="46"/>
      <c r="PT18" s="46"/>
      <c r="PU18" s="46"/>
      <c r="PV18" s="46"/>
      <c r="PW18" s="46"/>
      <c r="PX18" s="46"/>
      <c r="PY18" s="46"/>
      <c r="PZ18" s="46"/>
      <c r="QA18" s="46"/>
      <c r="QB18" s="46"/>
      <c r="QC18" s="46"/>
      <c r="QD18" s="46"/>
      <c r="QE18" s="46"/>
      <c r="QF18" s="46"/>
      <c r="QG18" s="46"/>
      <c r="QH18" s="46"/>
      <c r="QI18" s="46"/>
      <c r="QJ18" s="46"/>
      <c r="QK18" s="46"/>
      <c r="QL18" s="46"/>
      <c r="QM18" s="46"/>
      <c r="QN18" s="46"/>
      <c r="QO18" s="46"/>
      <c r="QP18" s="46"/>
      <c r="QQ18" s="46"/>
      <c r="QR18" s="46"/>
      <c r="QS18" s="46"/>
      <c r="QT18" s="46"/>
      <c r="QU18" s="46"/>
      <c r="QV18" s="46"/>
      <c r="QW18" s="46"/>
      <c r="QX18" s="46"/>
      <c r="QY18" s="46"/>
      <c r="QZ18" s="46"/>
      <c r="RA18" s="46"/>
      <c r="RB18" s="46"/>
      <c r="RC18" s="46"/>
      <c r="RD18" s="46"/>
      <c r="RE18" s="46"/>
      <c r="RF18" s="46"/>
      <c r="RG18" s="46"/>
      <c r="RH18" s="46"/>
      <c r="RI18" s="46"/>
      <c r="RJ18" s="46"/>
      <c r="RK18" s="46"/>
      <c r="RL18" s="46"/>
      <c r="RM18" s="46"/>
      <c r="RN18" s="46"/>
      <c r="RO18" s="46"/>
      <c r="RP18" s="46"/>
      <c r="RQ18" s="46"/>
      <c r="RR18" s="46"/>
      <c r="RS18" s="46"/>
      <c r="RT18" s="46"/>
      <c r="RU18" s="46"/>
      <c r="RV18" s="46"/>
      <c r="RW18" s="46"/>
      <c r="RX18" s="46"/>
      <c r="RY18" s="46"/>
      <c r="RZ18" s="46"/>
      <c r="SA18" s="46"/>
      <c r="SB18" s="46"/>
      <c r="SC18" s="46"/>
      <c r="SD18" s="46"/>
      <c r="SE18" s="46"/>
      <c r="SF18" s="46"/>
      <c r="SG18" s="46"/>
      <c r="SH18" s="46"/>
      <c r="SI18" s="46"/>
      <c r="SJ18" s="46"/>
      <c r="SK18" s="46"/>
      <c r="SL18" s="46"/>
      <c r="SM18" s="46"/>
      <c r="SN18" s="46"/>
      <c r="SO18" s="46"/>
      <c r="SP18" s="46"/>
      <c r="SQ18" s="46"/>
      <c r="SR18" s="46"/>
      <c r="SS18" s="46"/>
      <c r="ST18" s="46"/>
      <c r="SU18" s="46"/>
      <c r="SV18" s="46"/>
      <c r="SW18" s="46"/>
      <c r="SX18" s="46"/>
      <c r="SY18" s="46"/>
      <c r="SZ18" s="46"/>
      <c r="TA18" s="46"/>
      <c r="TB18" s="46"/>
      <c r="TC18" s="46"/>
      <c r="TD18" s="46"/>
      <c r="TE18" s="46"/>
      <c r="TF18" s="46"/>
      <c r="TG18" s="46"/>
      <c r="TH18" s="46"/>
      <c r="TI18" s="46"/>
      <c r="TJ18" s="46"/>
      <c r="TK18" s="46"/>
      <c r="TL18" s="46"/>
      <c r="TM18" s="46"/>
      <c r="TN18" s="46"/>
      <c r="TO18" s="46"/>
      <c r="TP18" s="46"/>
      <c r="TQ18" s="46"/>
      <c r="TR18" s="46"/>
      <c r="TS18" s="46"/>
      <c r="TT18" s="46"/>
      <c r="TU18" s="46"/>
      <c r="TV18" s="46"/>
      <c r="TW18" s="46"/>
      <c r="TX18" s="46"/>
      <c r="TY18" s="46"/>
      <c r="TZ18" s="46"/>
      <c r="UA18" s="46"/>
      <c r="UB18" s="46"/>
      <c r="UC18" s="46"/>
      <c r="UD18" s="46"/>
      <c r="UE18" s="46"/>
      <c r="UF18" s="46"/>
      <c r="UG18" s="46"/>
      <c r="UH18" s="46"/>
      <c r="UI18" s="46"/>
      <c r="UJ18" s="46"/>
      <c r="UK18" s="46"/>
      <c r="UL18" s="46"/>
      <c r="UM18" s="46"/>
      <c r="UN18" s="46"/>
      <c r="UO18" s="46"/>
      <c r="UP18" s="46"/>
      <c r="UQ18" s="46"/>
      <c r="UR18" s="46"/>
      <c r="US18" s="46"/>
      <c r="UT18" s="46"/>
      <c r="UU18" s="46"/>
      <c r="UV18" s="46"/>
      <c r="UW18" s="46"/>
      <c r="UX18" s="46"/>
      <c r="UY18" s="46"/>
      <c r="UZ18" s="46"/>
      <c r="VA18" s="46"/>
      <c r="VB18" s="46"/>
      <c r="VC18" s="46"/>
      <c r="VD18" s="46"/>
      <c r="VE18" s="46"/>
      <c r="VF18" s="46"/>
      <c r="VG18" s="46"/>
      <c r="VH18" s="46"/>
      <c r="VI18" s="46"/>
      <c r="VJ18" s="46"/>
      <c r="VK18" s="46"/>
      <c r="VL18" s="46"/>
      <c r="VM18" s="46"/>
      <c r="VN18" s="46"/>
      <c r="VO18" s="46"/>
      <c r="VP18" s="46"/>
      <c r="VQ18" s="46"/>
      <c r="VR18" s="46"/>
      <c r="VS18" s="46"/>
      <c r="VT18" s="46"/>
      <c r="VU18" s="46"/>
      <c r="VV18" s="46"/>
      <c r="VW18" s="46"/>
      <c r="VX18" s="46"/>
      <c r="VY18" s="46"/>
      <c r="VZ18" s="46"/>
      <c r="WA18" s="46"/>
      <c r="WB18" s="46"/>
      <c r="WC18" s="46"/>
      <c r="WD18" s="46"/>
      <c r="WE18" s="46"/>
      <c r="WF18" s="46"/>
      <c r="WG18" s="46"/>
      <c r="WH18" s="46"/>
      <c r="WI18" s="46"/>
      <c r="WJ18" s="46"/>
      <c r="WK18" s="46"/>
      <c r="WL18" s="46"/>
      <c r="WM18" s="46"/>
      <c r="WN18" s="46"/>
      <c r="WO18" s="46"/>
      <c r="WP18" s="46"/>
      <c r="WQ18" s="46"/>
      <c r="WR18" s="46"/>
      <c r="WS18" s="46"/>
      <c r="WT18" s="46"/>
      <c r="WU18" s="46"/>
      <c r="WV18" s="46"/>
      <c r="WW18" s="46"/>
      <c r="WX18" s="46"/>
      <c r="WY18" s="46"/>
      <c r="WZ18" s="46"/>
      <c r="XA18" s="46"/>
      <c r="XB18" s="46"/>
      <c r="XC18" s="46"/>
      <c r="XD18" s="46"/>
      <c r="XE18" s="46"/>
      <c r="XF18" s="46"/>
      <c r="XG18" s="46"/>
      <c r="XH18" s="46"/>
      <c r="XI18" s="46"/>
      <c r="XJ18" s="46"/>
      <c r="XK18" s="46"/>
      <c r="XL18" s="46"/>
      <c r="XM18" s="46"/>
      <c r="XN18" s="46"/>
      <c r="XO18" s="46"/>
      <c r="XP18" s="46"/>
      <c r="XQ18" s="46"/>
      <c r="XR18" s="46"/>
      <c r="XS18" s="46"/>
      <c r="XT18" s="46"/>
      <c r="XU18" s="46"/>
      <c r="XV18" s="46"/>
      <c r="XW18" s="46"/>
      <c r="XX18" s="46"/>
      <c r="XY18" s="46"/>
      <c r="XZ18" s="46"/>
      <c r="YA18" s="46"/>
      <c r="YB18" s="46"/>
      <c r="YC18" s="46"/>
      <c r="YD18" s="46"/>
      <c r="YE18" s="46"/>
      <c r="YF18" s="46"/>
      <c r="YG18" s="46"/>
      <c r="YH18" s="46"/>
      <c r="YI18" s="46"/>
      <c r="YJ18" s="46"/>
      <c r="YK18" s="46"/>
      <c r="YL18" s="46"/>
      <c r="YM18" s="46"/>
      <c r="YN18" s="46"/>
      <c r="YO18" s="46"/>
      <c r="YP18" s="46"/>
      <c r="YQ18" s="46"/>
      <c r="YR18" s="46"/>
      <c r="YS18" s="46"/>
      <c r="YT18" s="46"/>
      <c r="YU18" s="46"/>
      <c r="YV18" s="46"/>
      <c r="YW18" s="46"/>
      <c r="YX18" s="46"/>
      <c r="YY18" s="46"/>
      <c r="YZ18" s="46"/>
      <c r="ZA18" s="46"/>
      <c r="ZB18" s="46"/>
      <c r="ZC18" s="46"/>
      <c r="ZD18" s="46"/>
      <c r="ZE18" s="46"/>
      <c r="ZF18" s="46"/>
      <c r="ZG18" s="46"/>
      <c r="ZH18" s="46"/>
      <c r="ZI18" s="46"/>
      <c r="ZJ18" s="46"/>
      <c r="ZK18" s="46"/>
      <c r="ZL18" s="46"/>
      <c r="ZM18" s="46"/>
      <c r="ZN18" s="46"/>
      <c r="ZO18" s="46"/>
      <c r="ZP18" s="46"/>
      <c r="ZQ18" s="46"/>
      <c r="ZR18" s="46"/>
      <c r="ZS18" s="46"/>
      <c r="ZT18" s="46"/>
      <c r="ZU18" s="46"/>
      <c r="ZV18" s="46"/>
      <c r="ZW18" s="46"/>
      <c r="ZX18" s="46"/>
      <c r="ZY18" s="46"/>
      <c r="ZZ18" s="46"/>
      <c r="AAA18" s="46"/>
      <c r="AAB18" s="46"/>
      <c r="AAC18" s="46"/>
      <c r="AAD18" s="46"/>
      <c r="AAE18" s="46"/>
      <c r="AAF18" s="46"/>
      <c r="AAG18" s="46"/>
      <c r="AAH18" s="46"/>
      <c r="AAI18" s="46"/>
      <c r="AAJ18" s="46"/>
      <c r="AAK18" s="46"/>
      <c r="AAL18" s="46"/>
      <c r="AAM18" s="46"/>
      <c r="AAN18" s="46"/>
      <c r="AAO18" s="46"/>
      <c r="AAP18" s="46"/>
      <c r="AAQ18" s="46"/>
      <c r="AAR18" s="46"/>
      <c r="AAS18" s="46"/>
      <c r="AAT18" s="46"/>
      <c r="AAU18" s="46"/>
      <c r="AAV18" s="46"/>
      <c r="AAW18" s="46"/>
      <c r="AAX18" s="46"/>
      <c r="AAY18" s="46"/>
      <c r="AAZ18" s="46"/>
      <c r="ABA18" s="46"/>
      <c r="ABB18" s="46"/>
      <c r="ABC18" s="46"/>
      <c r="ABD18" s="46"/>
      <c r="ABE18" s="46"/>
      <c r="ABF18" s="46"/>
      <c r="ABG18" s="46"/>
      <c r="ABH18" s="46"/>
      <c r="ABI18" s="46"/>
      <c r="ABJ18" s="46"/>
      <c r="ABK18" s="46"/>
      <c r="ABL18" s="46"/>
      <c r="ABM18" s="46"/>
      <c r="ABN18" s="46"/>
      <c r="ABO18" s="46"/>
      <c r="ABP18" s="46"/>
      <c r="ABQ18" s="46"/>
      <c r="ABR18" s="46"/>
      <c r="ABS18" s="46"/>
      <c r="ABT18" s="46"/>
      <c r="ABU18" s="46"/>
      <c r="ABV18" s="46"/>
      <c r="ABW18" s="46"/>
      <c r="ABX18" s="46"/>
      <c r="ABY18" s="46"/>
      <c r="ABZ18" s="46"/>
      <c r="ACA18" s="46"/>
      <c r="ACB18" s="46"/>
      <c r="ACC18" s="46"/>
      <c r="ACD18" s="46"/>
      <c r="ACE18" s="46"/>
      <c r="ACF18" s="46"/>
      <c r="ACG18" s="46"/>
      <c r="ACH18" s="46"/>
      <c r="ACI18" s="46"/>
      <c r="ACJ18" s="46"/>
      <c r="ACK18" s="46"/>
      <c r="ACL18" s="46"/>
      <c r="ACM18" s="46"/>
      <c r="ACN18" s="46"/>
      <c r="ACO18" s="46"/>
      <c r="ACP18" s="46"/>
      <c r="ACQ18" s="46"/>
      <c r="ACR18" s="46"/>
      <c r="ACS18" s="46"/>
      <c r="ACT18" s="46"/>
      <c r="ACU18" s="46"/>
      <c r="ACV18" s="46"/>
      <c r="ACW18" s="46"/>
      <c r="ACX18" s="46"/>
      <c r="ACY18" s="46"/>
      <c r="ACZ18" s="46"/>
      <c r="ADA18" s="46"/>
      <c r="ADB18" s="46"/>
      <c r="ADC18" s="46"/>
      <c r="ADD18" s="46"/>
      <c r="ADE18" s="46"/>
      <c r="ADF18" s="46"/>
      <c r="ADG18" s="46"/>
      <c r="ADH18" s="46"/>
      <c r="ADI18" s="46"/>
      <c r="ADJ18" s="46"/>
      <c r="ADK18" s="46"/>
      <c r="ADL18" s="46"/>
      <c r="ADM18" s="46"/>
      <c r="ADN18" s="46"/>
      <c r="ADO18" s="46"/>
      <c r="ADP18" s="46"/>
      <c r="ADQ18" s="46"/>
      <c r="ADR18" s="46"/>
      <c r="ADS18" s="46"/>
      <c r="ADT18" s="46"/>
      <c r="ADU18" s="46"/>
      <c r="ADV18" s="46"/>
      <c r="ADW18" s="46"/>
      <c r="ADX18" s="46"/>
      <c r="ADY18" s="46"/>
      <c r="ADZ18" s="46"/>
      <c r="AEA18" s="46"/>
      <c r="AEB18" s="46"/>
      <c r="AEC18" s="46"/>
      <c r="AED18" s="46"/>
      <c r="AEE18" s="46"/>
      <c r="AEF18" s="46"/>
      <c r="AEG18" s="46"/>
      <c r="AEH18" s="46"/>
      <c r="AEI18" s="46"/>
      <c r="AEJ18" s="46"/>
      <c r="AEK18" s="46"/>
      <c r="AEL18" s="46"/>
      <c r="AEM18" s="46"/>
      <c r="AEN18" s="46"/>
      <c r="AEO18" s="46"/>
      <c r="AEP18" s="46"/>
      <c r="AEQ18" s="46"/>
      <c r="AER18" s="46"/>
      <c r="AES18" s="46"/>
      <c r="AET18" s="46"/>
      <c r="AEU18" s="46"/>
      <c r="AEV18" s="46"/>
      <c r="AEW18" s="46"/>
      <c r="AEX18" s="46"/>
      <c r="AEY18" s="46"/>
      <c r="AEZ18" s="46"/>
      <c r="AFA18" s="46"/>
      <c r="AFB18" s="46"/>
      <c r="AFC18" s="46"/>
      <c r="AFD18" s="46"/>
      <c r="AFE18" s="46"/>
      <c r="AFF18" s="46"/>
      <c r="AFG18" s="46"/>
      <c r="AFH18" s="46"/>
      <c r="AFI18" s="46"/>
      <c r="AFJ18" s="46"/>
      <c r="AFK18" s="46"/>
      <c r="AFL18" s="46"/>
      <c r="AFM18" s="46"/>
      <c r="AFN18" s="46"/>
      <c r="AFO18" s="46"/>
      <c r="AFP18" s="46"/>
      <c r="AFQ18" s="46"/>
      <c r="AFR18" s="46"/>
      <c r="AFS18" s="46"/>
      <c r="AFT18" s="46"/>
      <c r="AFU18" s="46"/>
      <c r="AFV18" s="46"/>
      <c r="AFW18" s="46"/>
      <c r="AFX18" s="46"/>
      <c r="AFY18" s="46"/>
      <c r="AFZ18" s="46"/>
      <c r="AGA18" s="46"/>
      <c r="AGB18" s="46"/>
      <c r="AGC18" s="46"/>
      <c r="AGD18" s="46"/>
      <c r="AGE18" s="46"/>
      <c r="AGF18" s="46"/>
      <c r="AGG18" s="46"/>
      <c r="AGH18" s="46"/>
      <c r="AGI18" s="46"/>
      <c r="AGJ18" s="46"/>
      <c r="AGK18" s="46"/>
      <c r="AGL18" s="46"/>
      <c r="AGM18" s="46"/>
      <c r="AGN18" s="46"/>
      <c r="AGO18" s="46"/>
      <c r="AGP18" s="46"/>
      <c r="AGQ18" s="46"/>
      <c r="AGR18" s="46"/>
      <c r="AGS18" s="46"/>
      <c r="AGT18" s="46"/>
      <c r="AGU18" s="46"/>
      <c r="AGV18" s="46"/>
      <c r="AGW18" s="46"/>
      <c r="AGX18" s="46"/>
      <c r="AGY18" s="46"/>
      <c r="AGZ18" s="46"/>
      <c r="AHA18" s="46"/>
      <c r="AHB18" s="46"/>
      <c r="AHC18" s="46"/>
      <c r="AHD18" s="46"/>
      <c r="AHE18" s="46"/>
      <c r="AHF18" s="46"/>
      <c r="AHG18" s="46"/>
      <c r="AHH18" s="46"/>
      <c r="AHI18" s="46"/>
      <c r="AHJ18" s="46"/>
      <c r="AHK18" s="46"/>
      <c r="AHL18" s="46"/>
      <c r="AHM18" s="46"/>
      <c r="AHN18" s="46"/>
      <c r="AHO18" s="46"/>
      <c r="AHP18" s="46"/>
      <c r="AHQ18" s="46"/>
      <c r="AHR18" s="46"/>
      <c r="AHS18" s="46"/>
      <c r="AHT18" s="46"/>
      <c r="AHU18" s="46"/>
      <c r="AHV18" s="46"/>
      <c r="AHW18" s="46"/>
      <c r="AHX18" s="46"/>
      <c r="AHY18" s="46"/>
      <c r="AHZ18" s="46"/>
      <c r="AIA18" s="46"/>
      <c r="AIB18" s="46"/>
      <c r="AIC18" s="46"/>
      <c r="AID18" s="46"/>
      <c r="AIE18" s="46"/>
      <c r="AIF18" s="46"/>
      <c r="AIG18" s="46"/>
      <c r="AIH18" s="46"/>
      <c r="AII18" s="46"/>
      <c r="AIJ18" s="46"/>
      <c r="AIK18" s="46"/>
      <c r="AIL18" s="46"/>
      <c r="AIM18" s="46"/>
      <c r="AIN18" s="46"/>
      <c r="AIO18" s="46"/>
      <c r="AIP18" s="46"/>
      <c r="AIQ18" s="46"/>
      <c r="AIR18" s="46"/>
      <c r="AIS18" s="46"/>
      <c r="AIT18" s="46"/>
      <c r="AIU18" s="46"/>
      <c r="AIV18" s="46"/>
      <c r="AIW18" s="46"/>
      <c r="AIX18" s="46"/>
      <c r="AIY18" s="46"/>
      <c r="AIZ18" s="46"/>
      <c r="AJA18" s="46"/>
      <c r="AJB18" s="46"/>
      <c r="AJC18" s="46"/>
      <c r="AJD18" s="46"/>
      <c r="AJE18" s="46"/>
      <c r="AJF18" s="46"/>
      <c r="AJG18" s="46"/>
      <c r="AJH18" s="46"/>
      <c r="AJI18" s="46"/>
      <c r="AJJ18" s="46"/>
      <c r="AJK18" s="46"/>
      <c r="AJL18" s="46"/>
      <c r="AJM18" s="46"/>
      <c r="AJN18" s="46"/>
      <c r="AJO18" s="46"/>
      <c r="AJP18" s="46"/>
      <c r="AJQ18" s="46"/>
      <c r="AJR18" s="46"/>
      <c r="AJS18" s="46"/>
      <c r="AJT18" s="46"/>
      <c r="AJU18" s="46"/>
      <c r="AJV18" s="46"/>
      <c r="AJW18" s="46"/>
      <c r="AJX18" s="46"/>
      <c r="AJY18" s="46"/>
      <c r="AJZ18" s="46"/>
      <c r="AKA18" s="46"/>
      <c r="AKB18" s="46"/>
      <c r="AKC18" s="46"/>
      <c r="AKD18" s="46"/>
      <c r="AKE18" s="46"/>
      <c r="AKF18" s="46"/>
      <c r="AKG18" s="46"/>
      <c r="AKH18" s="46"/>
      <c r="AKI18" s="46"/>
      <c r="AKJ18" s="46"/>
      <c r="AKK18" s="46"/>
      <c r="AKL18" s="46"/>
      <c r="AKM18" s="46"/>
      <c r="AKN18" s="46"/>
      <c r="AKO18" s="46"/>
      <c r="AKP18" s="46"/>
      <c r="AKQ18" s="46"/>
      <c r="AKR18" s="46"/>
      <c r="AKS18" s="46"/>
      <c r="AKT18" s="46"/>
      <c r="AKU18" s="46"/>
      <c r="AKV18" s="46"/>
      <c r="AKW18" s="46"/>
      <c r="AKX18" s="46"/>
      <c r="AKY18" s="46"/>
      <c r="AKZ18" s="46"/>
      <c r="ALA18" s="46"/>
      <c r="ALB18" s="46"/>
      <c r="ALC18" s="46"/>
      <c r="ALD18" s="46"/>
      <c r="ALE18" s="46"/>
      <c r="ALF18" s="46"/>
      <c r="ALG18" s="46"/>
      <c r="ALH18" s="46"/>
      <c r="ALI18" s="46"/>
      <c r="ALJ18" s="46"/>
      <c r="ALK18" s="46"/>
      <c r="ALL18" s="46"/>
      <c r="ALM18" s="46"/>
      <c r="ALN18" s="46"/>
      <c r="ALO18" s="46"/>
      <c r="ALP18" s="46"/>
      <c r="ALQ18" s="46"/>
      <c r="ALR18" s="46"/>
      <c r="ALS18" s="46"/>
      <c r="ALT18" s="46"/>
      <c r="ALU18" s="46"/>
      <c r="ALV18" s="46"/>
      <c r="ALW18" s="46"/>
      <c r="ALX18" s="46"/>
      <c r="ALY18" s="46"/>
      <c r="ALZ18" s="46"/>
      <c r="AMA18" s="46"/>
      <c r="AMB18" s="46"/>
      <c r="AMC18" s="46"/>
      <c r="AMD18" s="46"/>
      <c r="AME18" s="46"/>
      <c r="AMF18" s="46"/>
      <c r="AMG18" s="46"/>
      <c r="AMH18" s="46"/>
      <c r="AMI18" s="46"/>
      <c r="AMJ18" s="46"/>
      <c r="AMK18" s="46"/>
      <c r="AML18" s="46"/>
      <c r="AMM18" s="46"/>
      <c r="AMN18" s="46"/>
      <c r="AMO18" s="46"/>
      <c r="AMP18" s="46"/>
      <c r="AMQ18" s="46"/>
      <c r="AMR18" s="46"/>
      <c r="AMS18" s="46"/>
      <c r="AMT18" s="46"/>
      <c r="AMU18" s="46"/>
      <c r="AMV18" s="46"/>
      <c r="AMW18" s="46"/>
      <c r="AMX18" s="46"/>
      <c r="AMY18" s="46"/>
      <c r="AMZ18" s="46"/>
      <c r="ANA18" s="46"/>
      <c r="ANB18" s="46"/>
      <c r="ANC18" s="46"/>
      <c r="AND18" s="46"/>
      <c r="ANE18" s="46"/>
      <c r="ANF18" s="46"/>
      <c r="ANG18" s="46"/>
      <c r="ANH18" s="46"/>
      <c r="ANI18" s="46"/>
      <c r="ANJ18" s="46"/>
      <c r="ANK18" s="46"/>
      <c r="ANL18" s="46"/>
      <c r="ANM18" s="46"/>
      <c r="ANN18" s="46"/>
      <c r="ANO18" s="46"/>
      <c r="ANP18" s="46"/>
      <c r="ANQ18" s="46"/>
      <c r="ANR18" s="46"/>
      <c r="ANS18" s="46"/>
      <c r="ANT18" s="46"/>
      <c r="ANU18" s="46"/>
      <c r="ANV18" s="46"/>
      <c r="ANW18" s="46"/>
      <c r="ANX18" s="46"/>
      <c r="ANY18" s="46"/>
      <c r="ANZ18" s="46"/>
      <c r="AOA18" s="46"/>
      <c r="AOB18" s="46"/>
      <c r="AOC18" s="46"/>
      <c r="AOD18" s="46"/>
      <c r="AOE18" s="46"/>
      <c r="AOF18" s="46"/>
      <c r="AOG18" s="46"/>
      <c r="AOH18" s="46"/>
      <c r="AOI18" s="46"/>
      <c r="AOJ18" s="46"/>
      <c r="AOK18" s="46"/>
      <c r="AOL18" s="46"/>
      <c r="AOM18" s="46"/>
      <c r="AON18" s="46"/>
      <c r="AOO18" s="46"/>
      <c r="AOP18" s="46"/>
      <c r="AOQ18" s="46"/>
      <c r="AOR18" s="46"/>
      <c r="AOS18" s="46"/>
      <c r="AOT18" s="46"/>
      <c r="AOU18" s="46"/>
      <c r="AOV18" s="46"/>
      <c r="AOW18" s="46"/>
      <c r="AOX18" s="46"/>
      <c r="AOY18" s="46"/>
      <c r="AOZ18" s="46"/>
      <c r="APA18" s="46"/>
      <c r="APB18" s="46"/>
      <c r="APC18" s="46"/>
      <c r="APD18" s="46"/>
      <c r="APE18" s="46"/>
      <c r="APF18" s="46"/>
      <c r="APG18" s="46"/>
      <c r="APH18" s="46"/>
      <c r="API18" s="46"/>
      <c r="APJ18" s="46"/>
      <c r="APK18" s="46"/>
      <c r="APL18" s="46"/>
      <c r="APM18" s="46"/>
      <c r="APN18" s="46"/>
      <c r="APO18" s="46"/>
      <c r="APP18" s="46"/>
      <c r="APQ18" s="46"/>
      <c r="APR18" s="46"/>
      <c r="APS18" s="46"/>
      <c r="APT18" s="46"/>
      <c r="APU18" s="46"/>
      <c r="APV18" s="46"/>
      <c r="APW18" s="46"/>
      <c r="APX18" s="46"/>
      <c r="APY18" s="46"/>
      <c r="APZ18" s="46"/>
      <c r="AQA18" s="46"/>
      <c r="AQB18" s="46"/>
      <c r="AQC18" s="46"/>
      <c r="AQD18" s="46"/>
      <c r="AQE18" s="46"/>
      <c r="AQF18" s="46"/>
      <c r="AQG18" s="46"/>
      <c r="AQH18" s="46"/>
      <c r="AQI18" s="46"/>
      <c r="AQJ18" s="46"/>
      <c r="AQK18" s="46"/>
      <c r="AQL18" s="46"/>
      <c r="AQM18" s="46"/>
      <c r="AQN18" s="46"/>
      <c r="AQO18" s="46"/>
      <c r="AQP18" s="46"/>
      <c r="AQQ18" s="46"/>
      <c r="AQR18" s="46"/>
      <c r="AQS18" s="46"/>
      <c r="AQT18" s="46"/>
      <c r="AQU18" s="46"/>
      <c r="AQV18" s="46"/>
      <c r="AQW18" s="46"/>
      <c r="AQX18" s="46"/>
      <c r="AQY18" s="46"/>
      <c r="AQZ18" s="46"/>
      <c r="ARA18" s="46"/>
      <c r="ARB18" s="46"/>
      <c r="ARC18" s="46"/>
      <c r="ARD18" s="46"/>
      <c r="ARE18" s="46"/>
      <c r="ARF18" s="46"/>
      <c r="ARG18" s="46"/>
      <c r="ARH18" s="46"/>
      <c r="ARI18" s="46"/>
      <c r="ARJ18" s="46"/>
      <c r="ARK18" s="46"/>
      <c r="ARL18" s="46"/>
      <c r="ARM18" s="46"/>
      <c r="ARN18" s="46"/>
      <c r="ARO18" s="46"/>
      <c r="ARP18" s="46"/>
      <c r="ARQ18" s="46"/>
      <c r="ARR18" s="46"/>
      <c r="ARS18" s="46"/>
      <c r="ART18" s="46"/>
      <c r="ARU18" s="46"/>
      <c r="ARV18" s="46"/>
      <c r="ARW18" s="46"/>
      <c r="ARX18" s="46"/>
      <c r="ARY18" s="46"/>
      <c r="ARZ18" s="46"/>
      <c r="ASA18" s="46"/>
      <c r="ASB18" s="46"/>
      <c r="ASC18" s="46"/>
      <c r="ASD18" s="46"/>
      <c r="ASE18" s="46"/>
      <c r="ASF18" s="46"/>
      <c r="ASG18" s="46"/>
      <c r="ASH18" s="46"/>
      <c r="ASI18" s="46"/>
      <c r="ASJ18" s="46"/>
      <c r="ASK18" s="46"/>
      <c r="ASL18" s="46"/>
      <c r="ASM18" s="46"/>
      <c r="ASN18" s="46"/>
      <c r="ASO18" s="46"/>
      <c r="ASP18" s="46"/>
      <c r="ASQ18" s="46"/>
      <c r="ASR18" s="46"/>
      <c r="ASS18" s="46"/>
      <c r="AST18" s="46"/>
      <c r="ASU18" s="46"/>
      <c r="ASV18" s="46"/>
      <c r="ASW18" s="46"/>
      <c r="ASX18" s="46"/>
      <c r="ASY18" s="46"/>
      <c r="ASZ18" s="46"/>
      <c r="ATA18" s="46"/>
      <c r="ATB18" s="46"/>
      <c r="ATC18" s="46"/>
      <c r="ATD18" s="46"/>
      <c r="ATE18" s="46"/>
      <c r="ATF18" s="46"/>
      <c r="ATG18" s="46"/>
      <c r="ATH18" s="46"/>
      <c r="ATI18" s="46"/>
      <c r="ATJ18" s="46"/>
      <c r="ATK18" s="46"/>
      <c r="ATL18" s="46"/>
      <c r="ATM18" s="46"/>
      <c r="ATN18" s="46"/>
      <c r="ATO18" s="46"/>
      <c r="ATP18" s="46"/>
      <c r="ATQ18" s="46"/>
      <c r="ATR18" s="46"/>
      <c r="ATS18" s="46"/>
      <c r="ATT18" s="46"/>
      <c r="ATU18" s="46"/>
      <c r="ATV18" s="46"/>
      <c r="ATW18" s="46"/>
      <c r="ATX18" s="46"/>
      <c r="ATY18" s="46"/>
      <c r="ATZ18" s="46"/>
      <c r="AUA18" s="46"/>
      <c r="AUB18" s="46"/>
      <c r="AUC18" s="46"/>
      <c r="AUD18" s="46"/>
      <c r="AUE18" s="46"/>
      <c r="AUF18" s="46"/>
      <c r="AUG18" s="46"/>
      <c r="AUH18" s="46"/>
      <c r="AUI18" s="46"/>
      <c r="AUJ18" s="46"/>
      <c r="AUK18" s="46"/>
      <c r="AUL18" s="46"/>
      <c r="AUM18" s="46"/>
      <c r="AUN18" s="46"/>
      <c r="AUO18" s="46"/>
      <c r="AUP18" s="46"/>
      <c r="AUQ18" s="46"/>
      <c r="AUR18" s="46"/>
      <c r="AUS18" s="46"/>
      <c r="AUT18" s="46"/>
      <c r="AUU18" s="46"/>
      <c r="AUV18" s="46"/>
      <c r="AUW18" s="46"/>
      <c r="AUX18" s="46"/>
      <c r="AUY18" s="46"/>
      <c r="AUZ18" s="46"/>
      <c r="AVA18" s="46"/>
      <c r="AVB18" s="46"/>
      <c r="AVC18" s="46"/>
      <c r="AVD18" s="46"/>
      <c r="AVE18" s="46"/>
      <c r="AVF18" s="46"/>
      <c r="AVG18" s="46"/>
      <c r="AVH18" s="46"/>
      <c r="AVI18" s="46"/>
      <c r="AVJ18" s="46"/>
      <c r="AVK18" s="46"/>
      <c r="AVL18" s="46"/>
      <c r="AVM18" s="46"/>
      <c r="AVN18" s="46"/>
      <c r="AVO18" s="46"/>
      <c r="AVP18" s="46"/>
      <c r="AVQ18" s="46"/>
      <c r="AVR18" s="46"/>
      <c r="AVS18" s="46"/>
      <c r="AVT18" s="46"/>
      <c r="AVU18" s="46"/>
      <c r="AVV18" s="46"/>
      <c r="AVW18" s="46"/>
      <c r="AVX18" s="46"/>
      <c r="AVY18" s="46"/>
      <c r="AVZ18" s="46"/>
      <c r="AWA18" s="46"/>
      <c r="AWB18" s="46"/>
      <c r="AWC18" s="46"/>
      <c r="AWD18" s="46"/>
      <c r="AWE18" s="46"/>
      <c r="AWF18" s="46"/>
      <c r="AWG18" s="46"/>
      <c r="AWH18" s="46"/>
      <c r="AWI18" s="46"/>
      <c r="AWJ18" s="46"/>
      <c r="AWK18" s="46"/>
      <c r="AWL18" s="46"/>
      <c r="AWM18" s="46"/>
      <c r="AWN18" s="46"/>
      <c r="AWO18" s="46"/>
      <c r="AWP18" s="46"/>
      <c r="AWQ18" s="46"/>
      <c r="AWR18" s="46"/>
      <c r="AWS18" s="46"/>
      <c r="AWT18" s="46"/>
      <c r="AWU18" s="46"/>
      <c r="AWV18" s="46"/>
      <c r="AWW18" s="46"/>
      <c r="AWX18" s="46"/>
      <c r="AWY18" s="46"/>
      <c r="AWZ18" s="46"/>
      <c r="AXA18" s="46"/>
      <c r="AXB18" s="46"/>
      <c r="AXC18" s="46"/>
      <c r="AXD18" s="46"/>
      <c r="AXE18" s="46"/>
      <c r="AXF18" s="46"/>
      <c r="AXG18" s="46"/>
      <c r="AXH18" s="46"/>
      <c r="AXI18" s="46"/>
      <c r="AXJ18" s="46"/>
      <c r="AXK18" s="46"/>
      <c r="AXL18" s="46"/>
      <c r="AXM18" s="46"/>
      <c r="AXN18" s="46"/>
      <c r="AXO18" s="46"/>
      <c r="AXP18" s="46"/>
      <c r="AXQ18" s="46"/>
      <c r="AXR18" s="46"/>
      <c r="AXS18" s="46"/>
      <c r="AXT18" s="46"/>
      <c r="AXU18" s="46"/>
      <c r="AXV18" s="46"/>
      <c r="AXW18" s="46"/>
      <c r="AXX18" s="46"/>
      <c r="AXY18" s="46"/>
      <c r="AXZ18" s="46"/>
      <c r="AYA18" s="46"/>
      <c r="AYB18" s="46"/>
      <c r="AYC18" s="46"/>
      <c r="AYD18" s="46"/>
      <c r="AYE18" s="46"/>
      <c r="AYF18" s="46"/>
      <c r="AYG18" s="46"/>
      <c r="AYH18" s="46"/>
      <c r="AYI18" s="46"/>
      <c r="AYJ18" s="46"/>
      <c r="AYK18" s="46"/>
      <c r="AYL18" s="46"/>
      <c r="AYM18" s="46"/>
      <c r="AYN18" s="46"/>
      <c r="AYO18" s="46"/>
      <c r="AYP18" s="46"/>
      <c r="AYQ18" s="46"/>
      <c r="AYR18" s="46"/>
      <c r="AYS18" s="46"/>
      <c r="AYT18" s="46"/>
      <c r="AYU18" s="46"/>
      <c r="AYV18" s="46"/>
      <c r="AYW18" s="46"/>
      <c r="AYX18" s="46"/>
      <c r="AYY18" s="46"/>
      <c r="AYZ18" s="46"/>
      <c r="AZA18" s="46"/>
      <c r="AZB18" s="46"/>
      <c r="AZC18" s="46"/>
      <c r="AZD18" s="46"/>
      <c r="AZE18" s="46"/>
      <c r="AZF18" s="46"/>
      <c r="AZG18" s="46"/>
      <c r="AZH18" s="46"/>
      <c r="AZI18" s="46"/>
      <c r="AZJ18" s="46"/>
      <c r="AZK18" s="46"/>
      <c r="AZL18" s="46"/>
      <c r="AZM18" s="46"/>
      <c r="AZN18" s="46"/>
      <c r="AZO18" s="46"/>
      <c r="AZP18" s="46"/>
      <c r="AZQ18" s="46"/>
      <c r="AZR18" s="46"/>
      <c r="AZS18" s="46"/>
      <c r="AZT18" s="46"/>
      <c r="AZU18" s="46"/>
      <c r="AZV18" s="46"/>
      <c r="AZW18" s="46"/>
      <c r="AZX18" s="46"/>
      <c r="AZY18" s="46"/>
      <c r="AZZ18" s="46"/>
      <c r="BAA18" s="46"/>
      <c r="BAB18" s="46"/>
      <c r="BAC18" s="46"/>
      <c r="BAD18" s="46"/>
      <c r="BAE18" s="46"/>
      <c r="BAF18" s="46"/>
      <c r="BAG18" s="46"/>
      <c r="BAH18" s="46"/>
      <c r="BAI18" s="46"/>
      <c r="BAJ18" s="46"/>
      <c r="BAK18" s="46"/>
      <c r="BAL18" s="46"/>
      <c r="BAM18" s="46"/>
      <c r="BAN18" s="46"/>
      <c r="BAO18" s="46"/>
      <c r="BAP18" s="46"/>
      <c r="BAQ18" s="46"/>
      <c r="BAR18" s="46"/>
      <c r="BAS18" s="46"/>
      <c r="BAT18" s="46"/>
      <c r="BAU18" s="46"/>
      <c r="BAV18" s="46"/>
      <c r="BAW18" s="46"/>
      <c r="BAX18" s="46"/>
      <c r="BAY18" s="46"/>
      <c r="BAZ18" s="46"/>
      <c r="BBA18" s="46"/>
      <c r="BBB18" s="46"/>
      <c r="BBC18" s="46"/>
      <c r="BBD18" s="46"/>
      <c r="BBE18" s="46"/>
      <c r="BBF18" s="46"/>
      <c r="BBG18" s="46"/>
      <c r="BBH18" s="46"/>
      <c r="BBI18" s="46"/>
      <c r="BBJ18" s="46"/>
      <c r="BBK18" s="46"/>
      <c r="BBL18" s="46"/>
      <c r="BBM18" s="46"/>
      <c r="BBN18" s="46"/>
      <c r="BBO18" s="46"/>
      <c r="BBP18" s="46"/>
      <c r="BBQ18" s="46"/>
      <c r="BBR18" s="46"/>
      <c r="BBS18" s="46"/>
      <c r="BBT18" s="46"/>
      <c r="BBU18" s="46"/>
      <c r="BBV18" s="46"/>
      <c r="BBW18" s="46"/>
      <c r="BBX18" s="46"/>
      <c r="BBY18" s="46"/>
      <c r="BBZ18" s="46"/>
      <c r="BCA18" s="46"/>
      <c r="BCB18" s="46"/>
      <c r="BCC18" s="46"/>
      <c r="BCD18" s="46"/>
      <c r="BCE18" s="46"/>
      <c r="BCF18" s="46"/>
      <c r="BCG18" s="46"/>
      <c r="BCH18" s="46"/>
      <c r="BCI18" s="46"/>
      <c r="BCJ18" s="46"/>
      <c r="BCK18" s="46"/>
      <c r="BCL18" s="46"/>
      <c r="BCM18" s="46"/>
      <c r="BCN18" s="46"/>
      <c r="BCO18" s="46"/>
      <c r="BCP18" s="46"/>
      <c r="BCQ18" s="46"/>
      <c r="BCR18" s="46"/>
      <c r="BCS18" s="46"/>
      <c r="BCT18" s="46"/>
      <c r="BCU18" s="46"/>
      <c r="BCV18" s="46"/>
      <c r="BCW18" s="46"/>
      <c r="BCX18" s="46"/>
      <c r="BCY18" s="46"/>
      <c r="BCZ18" s="46"/>
      <c r="BDA18" s="46"/>
      <c r="BDB18" s="46"/>
      <c r="BDC18" s="46"/>
      <c r="BDD18" s="46"/>
      <c r="BDE18" s="46"/>
      <c r="BDF18" s="46"/>
      <c r="BDG18" s="46"/>
      <c r="BDH18" s="46"/>
      <c r="BDI18" s="46"/>
      <c r="BDJ18" s="46"/>
      <c r="BDK18" s="46"/>
      <c r="BDL18" s="46"/>
      <c r="BDM18" s="46"/>
      <c r="BDN18" s="46"/>
      <c r="BDO18" s="46"/>
      <c r="BDP18" s="46"/>
      <c r="BDQ18" s="46"/>
      <c r="BDR18" s="46"/>
      <c r="BDS18" s="46"/>
      <c r="BDT18" s="46"/>
      <c r="BDU18" s="46"/>
      <c r="BDV18" s="46"/>
      <c r="BDW18" s="46"/>
      <c r="BDX18" s="46"/>
      <c r="BDY18" s="46"/>
      <c r="BDZ18" s="46"/>
      <c r="BEA18" s="46"/>
      <c r="BEB18" s="46"/>
      <c r="BEC18" s="46"/>
      <c r="BED18" s="46"/>
      <c r="BEE18" s="46"/>
      <c r="BEF18" s="46"/>
      <c r="BEG18" s="46"/>
      <c r="BEH18" s="46"/>
      <c r="BEI18" s="46"/>
      <c r="BEJ18" s="46"/>
      <c r="BEK18" s="46"/>
      <c r="BEL18" s="46"/>
      <c r="BEM18" s="46"/>
      <c r="BEN18" s="46"/>
      <c r="BEO18" s="46"/>
      <c r="BEP18" s="46"/>
      <c r="BEQ18" s="46"/>
      <c r="BER18" s="46"/>
      <c r="BES18" s="46"/>
      <c r="BET18" s="46"/>
      <c r="BEU18" s="46"/>
      <c r="BEV18" s="46"/>
      <c r="BEW18" s="46"/>
      <c r="BEX18" s="46"/>
      <c r="BEY18" s="46"/>
      <c r="BEZ18" s="46"/>
      <c r="BFA18" s="46"/>
      <c r="BFB18" s="46"/>
      <c r="BFC18" s="46"/>
      <c r="BFD18" s="46"/>
      <c r="BFE18" s="46"/>
      <c r="BFF18" s="46"/>
      <c r="BFG18" s="46"/>
      <c r="BFH18" s="46"/>
      <c r="BFI18" s="46"/>
      <c r="BFJ18" s="46"/>
      <c r="BFK18" s="46"/>
      <c r="BFL18" s="46"/>
      <c r="BFM18" s="46"/>
      <c r="BFN18" s="46"/>
      <c r="BFO18" s="46"/>
      <c r="BFP18" s="46"/>
      <c r="BFQ18" s="46"/>
      <c r="BFR18" s="46"/>
      <c r="BFS18" s="46"/>
      <c r="BFT18" s="46"/>
      <c r="BFU18" s="46"/>
      <c r="BFV18" s="46"/>
      <c r="BFW18" s="46"/>
      <c r="BFX18" s="46"/>
      <c r="BFY18" s="46"/>
      <c r="BFZ18" s="46"/>
      <c r="BGA18" s="46"/>
      <c r="BGB18" s="46"/>
      <c r="BGC18" s="46"/>
      <c r="BGD18" s="46"/>
      <c r="BGE18" s="46"/>
      <c r="BGF18" s="46"/>
      <c r="BGG18" s="46"/>
      <c r="BGH18" s="46"/>
      <c r="BGI18" s="46"/>
      <c r="BGJ18" s="46"/>
      <c r="BGK18" s="46"/>
      <c r="BGL18" s="46"/>
      <c r="BGM18" s="46"/>
      <c r="BGN18" s="46"/>
      <c r="BGO18" s="46"/>
      <c r="BGP18" s="46"/>
      <c r="BGQ18" s="46"/>
      <c r="BGR18" s="46"/>
      <c r="BGS18" s="46"/>
      <c r="BGT18" s="46"/>
      <c r="BGU18" s="46"/>
      <c r="BGV18" s="46"/>
      <c r="BGW18" s="46"/>
      <c r="BGX18" s="46"/>
      <c r="BGY18" s="46"/>
      <c r="BGZ18" s="46"/>
      <c r="BHA18" s="46"/>
      <c r="BHB18" s="46"/>
      <c r="BHC18" s="46"/>
      <c r="BHD18" s="46"/>
      <c r="BHE18" s="46"/>
      <c r="BHF18" s="46"/>
      <c r="BHG18" s="46"/>
      <c r="BHH18" s="46"/>
      <c r="BHI18" s="46"/>
      <c r="BHJ18" s="46"/>
      <c r="BHK18" s="46"/>
      <c r="BHL18" s="46"/>
      <c r="BHM18" s="46"/>
      <c r="BHN18" s="46"/>
      <c r="BHO18" s="46"/>
      <c r="BHP18" s="46"/>
      <c r="BHQ18" s="46"/>
      <c r="BHR18" s="46"/>
      <c r="BHS18" s="46"/>
      <c r="BHT18" s="46"/>
      <c r="BHU18" s="46"/>
      <c r="BHV18" s="46"/>
      <c r="BHW18" s="46"/>
      <c r="BHX18" s="46"/>
      <c r="BHY18" s="46"/>
      <c r="BHZ18" s="46"/>
      <c r="BIA18" s="46"/>
      <c r="BIB18" s="46"/>
      <c r="BIC18" s="46"/>
      <c r="BID18" s="46"/>
      <c r="BIE18" s="46"/>
      <c r="BIF18" s="46"/>
      <c r="BIG18" s="46"/>
      <c r="BIH18" s="46"/>
      <c r="BII18" s="46"/>
      <c r="BIJ18" s="46"/>
      <c r="BIK18" s="46"/>
      <c r="BIL18" s="46"/>
      <c r="BIM18" s="46"/>
      <c r="BIN18" s="46"/>
      <c r="BIO18" s="46"/>
      <c r="BIP18" s="46"/>
      <c r="BIQ18" s="46"/>
      <c r="BIR18" s="46"/>
      <c r="BIS18" s="46"/>
      <c r="BIT18" s="46"/>
      <c r="BIU18" s="46"/>
      <c r="BIV18" s="46"/>
      <c r="BIW18" s="46"/>
      <c r="BIX18" s="46"/>
      <c r="BIY18" s="46"/>
      <c r="BIZ18" s="46"/>
      <c r="BJA18" s="46"/>
      <c r="BJB18" s="46"/>
      <c r="BJC18" s="46"/>
      <c r="BJD18" s="46"/>
      <c r="BJE18" s="46"/>
      <c r="BJF18" s="46"/>
      <c r="BJG18" s="46"/>
      <c r="BJH18" s="46"/>
      <c r="BJI18" s="46"/>
      <c r="BJJ18" s="46"/>
      <c r="BJK18" s="46"/>
      <c r="BJL18" s="46"/>
      <c r="BJM18" s="46"/>
      <c r="BJN18" s="46"/>
      <c r="BJO18" s="46"/>
      <c r="BJP18" s="46"/>
      <c r="BJQ18" s="46"/>
      <c r="BJR18" s="46"/>
      <c r="BJS18" s="46"/>
      <c r="BJT18" s="46"/>
      <c r="BJU18" s="46"/>
      <c r="BJV18" s="46"/>
      <c r="BJW18" s="46"/>
      <c r="BJX18" s="46"/>
      <c r="BJY18" s="46"/>
      <c r="BJZ18" s="46"/>
      <c r="BKA18" s="46"/>
      <c r="BKB18" s="46"/>
      <c r="BKC18" s="46"/>
      <c r="BKD18" s="46"/>
      <c r="BKE18" s="46"/>
      <c r="BKF18" s="46"/>
      <c r="BKG18" s="46"/>
      <c r="BKH18" s="46"/>
      <c r="BKI18" s="46"/>
      <c r="BKJ18" s="46"/>
      <c r="BKK18" s="46"/>
      <c r="BKL18" s="46"/>
      <c r="BKM18" s="46"/>
      <c r="BKN18" s="46"/>
      <c r="BKO18" s="46"/>
      <c r="BKP18" s="46"/>
      <c r="BKQ18" s="46"/>
      <c r="BKR18" s="46"/>
      <c r="BKS18" s="46"/>
      <c r="BKT18" s="46"/>
      <c r="BKU18" s="46"/>
      <c r="BKV18" s="46"/>
      <c r="BKW18" s="46"/>
      <c r="BKX18" s="46"/>
      <c r="BKY18" s="46"/>
      <c r="BKZ18" s="46"/>
      <c r="BLA18" s="46"/>
      <c r="BLB18" s="46"/>
      <c r="BLC18" s="46"/>
      <c r="BLD18" s="46"/>
      <c r="BLE18" s="46"/>
      <c r="BLF18" s="46"/>
      <c r="BLG18" s="46"/>
      <c r="BLH18" s="46"/>
      <c r="BLI18" s="46"/>
      <c r="BLJ18" s="46"/>
      <c r="BLK18" s="46"/>
      <c r="BLL18" s="46"/>
      <c r="BLM18" s="46"/>
      <c r="BLN18" s="46"/>
      <c r="BLO18" s="46"/>
      <c r="BLP18" s="46"/>
      <c r="BLQ18" s="46"/>
      <c r="BLR18" s="46"/>
      <c r="BLS18" s="46"/>
      <c r="BLT18" s="46"/>
      <c r="BLU18" s="46"/>
      <c r="BLV18" s="46"/>
      <c r="BLW18" s="46"/>
      <c r="BLX18" s="46"/>
      <c r="BLY18" s="46"/>
      <c r="BLZ18" s="46"/>
      <c r="BMA18" s="46"/>
      <c r="BMB18" s="46"/>
      <c r="BMC18" s="46"/>
      <c r="BMD18" s="46"/>
      <c r="BME18" s="46"/>
      <c r="BMF18" s="46"/>
      <c r="BMG18" s="46"/>
      <c r="BMH18" s="46"/>
      <c r="BMI18" s="46"/>
      <c r="BMJ18" s="46"/>
      <c r="BMK18" s="46"/>
      <c r="BML18" s="46"/>
      <c r="BMM18" s="46"/>
      <c r="BMN18" s="46"/>
      <c r="BMO18" s="46"/>
      <c r="BMP18" s="46"/>
      <c r="BMQ18" s="46"/>
      <c r="BMR18" s="46"/>
      <c r="BMS18" s="46"/>
      <c r="BMT18" s="46"/>
      <c r="BMU18" s="46"/>
      <c r="BMV18" s="46"/>
      <c r="BMW18" s="46"/>
      <c r="BMX18" s="46"/>
      <c r="BMY18" s="46"/>
      <c r="BMZ18" s="46"/>
      <c r="BNA18" s="46"/>
      <c r="BNB18" s="46"/>
      <c r="BNC18" s="46"/>
      <c r="BND18" s="46"/>
      <c r="BNE18" s="46"/>
      <c r="BNF18" s="46"/>
      <c r="BNG18" s="46"/>
      <c r="BNH18" s="46"/>
      <c r="BNI18" s="46"/>
      <c r="BNJ18" s="46"/>
      <c r="BNK18" s="46"/>
      <c r="BNL18" s="46"/>
      <c r="BNM18" s="46"/>
      <c r="BNN18" s="46"/>
      <c r="BNO18" s="46"/>
      <c r="BNP18" s="46"/>
      <c r="BNQ18" s="46"/>
      <c r="BNR18" s="46"/>
      <c r="BNS18" s="46"/>
      <c r="BNT18" s="46"/>
      <c r="BNU18" s="46"/>
      <c r="BNV18" s="46"/>
      <c r="BNW18" s="46"/>
      <c r="BNX18" s="46"/>
      <c r="BNY18" s="46"/>
      <c r="BNZ18" s="46"/>
      <c r="BOA18" s="46"/>
      <c r="BOB18" s="46"/>
      <c r="BOC18" s="46"/>
      <c r="BOD18" s="46"/>
      <c r="BOE18" s="46"/>
      <c r="BOF18" s="46"/>
      <c r="BOG18" s="46"/>
      <c r="BOH18" s="46"/>
      <c r="BOI18" s="46"/>
      <c r="BOJ18" s="46"/>
      <c r="BOK18" s="46"/>
      <c r="BOL18" s="46"/>
      <c r="BOM18" s="46"/>
      <c r="BON18" s="46"/>
      <c r="BOO18" s="46"/>
      <c r="BOP18" s="46"/>
      <c r="BOQ18" s="46"/>
      <c r="BOR18" s="46"/>
      <c r="BOS18" s="46"/>
      <c r="BOT18" s="46"/>
      <c r="BOU18" s="46"/>
      <c r="BOV18" s="46"/>
      <c r="BOW18" s="46"/>
      <c r="BOX18" s="46"/>
      <c r="BOY18" s="46"/>
      <c r="BOZ18" s="46"/>
      <c r="BPA18" s="46"/>
      <c r="BPB18" s="46"/>
      <c r="BPC18" s="46"/>
      <c r="BPD18" s="46"/>
      <c r="BPE18" s="46"/>
      <c r="BPF18" s="46"/>
      <c r="BPG18" s="46"/>
      <c r="BPH18" s="46"/>
      <c r="BPI18" s="46"/>
      <c r="BPJ18" s="46"/>
      <c r="BPK18" s="46"/>
      <c r="BPL18" s="46"/>
      <c r="BPM18" s="46"/>
      <c r="BPN18" s="46"/>
      <c r="BPO18" s="46"/>
      <c r="BPP18" s="46"/>
      <c r="BPQ18" s="46"/>
      <c r="BPR18" s="46"/>
      <c r="BPS18" s="46"/>
      <c r="BPT18" s="46"/>
      <c r="BPU18" s="46"/>
      <c r="BPV18" s="46"/>
      <c r="BPW18" s="46"/>
      <c r="BPX18" s="46"/>
      <c r="BPY18" s="46"/>
      <c r="BPZ18" s="46"/>
      <c r="BQA18" s="46"/>
      <c r="BQB18" s="46"/>
      <c r="BQC18" s="46"/>
      <c r="BQD18" s="46"/>
      <c r="BQE18" s="46"/>
      <c r="BQF18" s="46"/>
      <c r="BQG18" s="46"/>
      <c r="BQH18" s="46"/>
      <c r="BQI18" s="46"/>
      <c r="BQJ18" s="46"/>
      <c r="BQK18" s="46"/>
      <c r="BQL18" s="46"/>
      <c r="BQM18" s="46"/>
      <c r="BQN18" s="46"/>
      <c r="BQO18" s="46"/>
      <c r="BQP18" s="46"/>
      <c r="BQQ18" s="46"/>
      <c r="BQR18" s="46"/>
      <c r="BQS18" s="46"/>
      <c r="BQT18" s="46"/>
      <c r="BQU18" s="46"/>
      <c r="BQV18" s="46"/>
      <c r="BQW18" s="46"/>
      <c r="BQX18" s="46"/>
      <c r="BQY18" s="46"/>
      <c r="BQZ18" s="46"/>
    </row>
    <row r="19" spans="1:1820" s="12" customFormat="1" ht="27.95" hidden="1" customHeight="1" outlineLevel="4" x14ac:dyDescent="0.2">
      <c r="A19" s="282"/>
      <c r="B19" s="297"/>
      <c r="C19" s="77" t="s">
        <v>1031</v>
      </c>
      <c r="D19" s="10" t="s">
        <v>1031</v>
      </c>
      <c r="E19" s="78" t="s">
        <v>1018</v>
      </c>
      <c r="F19" s="78"/>
      <c r="G19" s="78"/>
      <c r="H19" s="10" t="s">
        <v>1027</v>
      </c>
      <c r="I19" s="10" t="s">
        <v>14</v>
      </c>
      <c r="J19" s="78"/>
      <c r="K19" s="78"/>
      <c r="L19" s="78"/>
      <c r="M19" s="78"/>
      <c r="N19" s="103" t="s">
        <v>193</v>
      </c>
      <c r="O19" s="103" t="s">
        <v>193</v>
      </c>
      <c r="P19" s="104">
        <v>0</v>
      </c>
      <c r="Q19" s="104">
        <v>1</v>
      </c>
      <c r="R19" s="104">
        <v>0</v>
      </c>
      <c r="S19" s="104">
        <v>0</v>
      </c>
      <c r="T19" s="104">
        <v>0</v>
      </c>
      <c r="U19" s="143">
        <v>0</v>
      </c>
      <c r="V19" s="104">
        <v>0</v>
      </c>
      <c r="W19" s="104">
        <v>0</v>
      </c>
      <c r="X19" s="104">
        <v>0</v>
      </c>
      <c r="Y19" s="104">
        <v>0</v>
      </c>
      <c r="Z19" s="104">
        <v>0</v>
      </c>
      <c r="AA19" s="104">
        <v>0</v>
      </c>
      <c r="AB19" s="198">
        <f t="shared" si="5"/>
        <v>1</v>
      </c>
      <c r="AC19" s="104">
        <v>0</v>
      </c>
      <c r="AD19" s="104">
        <v>1</v>
      </c>
      <c r="AE19" s="104">
        <v>0</v>
      </c>
      <c r="AF19" s="104">
        <v>0</v>
      </c>
      <c r="AG19" s="104">
        <v>0</v>
      </c>
      <c r="AH19" s="143">
        <v>0</v>
      </c>
      <c r="AI19" s="104">
        <v>0</v>
      </c>
      <c r="AJ19" s="104">
        <v>0</v>
      </c>
      <c r="AK19" s="104">
        <v>0</v>
      </c>
      <c r="AL19" s="104">
        <v>0</v>
      </c>
      <c r="AM19" s="104">
        <v>0</v>
      </c>
      <c r="AN19" s="104">
        <v>0</v>
      </c>
      <c r="AO19" s="21">
        <f t="shared" si="6"/>
        <v>1</v>
      </c>
      <c r="AP19" s="189">
        <f t="shared" si="7"/>
        <v>1</v>
      </c>
      <c r="AQ19" s="91" t="str">
        <f>+IF(AP19="","",IF(AND(SUM($P19:U19)=1,SUM($AC19:AH19)=1),"TERMINADA",IF(SUM($P19:U19)=0,"SIN INICIAR",IF(AP19&gt;1,"ADELANTADA",IF(AP19&lt;0.6,"CRÍTICA",IF(AP19&lt;0.95,"EN PROCESO","GESTIÓN NORMAL"))))))</f>
        <v>TERMINADA</v>
      </c>
      <c r="AR19" s="38" t="str">
        <f t="shared" si="1"/>
        <v>B</v>
      </c>
      <c r="AS19" s="44"/>
      <c r="AT19" s="44"/>
      <c r="AU19" s="44"/>
      <c r="AV19" s="79"/>
      <c r="AW19" s="79"/>
      <c r="AX19" s="162"/>
      <c r="AY19" s="79"/>
      <c r="AZ19" s="79"/>
      <c r="BA19" s="233">
        <f t="shared" si="2"/>
        <v>0</v>
      </c>
      <c r="BB19" s="79"/>
      <c r="BC19" s="79"/>
      <c r="BD19" s="79"/>
      <c r="BE19" s="79"/>
      <c r="BF19" s="79"/>
      <c r="BG19" s="79"/>
      <c r="BH19" s="79"/>
      <c r="BI19" s="79"/>
      <c r="BJ19" s="79"/>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c r="IW19" s="46"/>
      <c r="IX19" s="46"/>
      <c r="IY19" s="46"/>
      <c r="IZ19" s="46"/>
      <c r="JA19" s="46"/>
      <c r="JB19" s="46"/>
      <c r="JC19" s="46"/>
      <c r="JD19" s="46"/>
      <c r="JE19" s="46"/>
      <c r="JF19" s="46"/>
      <c r="JG19" s="46"/>
      <c r="JH19" s="46"/>
      <c r="JI19" s="46"/>
      <c r="JJ19" s="46"/>
      <c r="JK19" s="46"/>
      <c r="JL19" s="46"/>
      <c r="JM19" s="46"/>
      <c r="JN19" s="46"/>
      <c r="JO19" s="46"/>
      <c r="JP19" s="46"/>
      <c r="JQ19" s="46"/>
      <c r="JR19" s="46"/>
      <c r="JS19" s="46"/>
      <c r="JT19" s="46"/>
      <c r="JU19" s="46"/>
      <c r="JV19" s="46"/>
      <c r="JW19" s="46"/>
      <c r="JX19" s="46"/>
      <c r="JY19" s="46"/>
      <c r="JZ19" s="46"/>
      <c r="KA19" s="46"/>
      <c r="KB19" s="46"/>
      <c r="KC19" s="46"/>
      <c r="KD19" s="46"/>
      <c r="KE19" s="46"/>
      <c r="KF19" s="46"/>
      <c r="KG19" s="46"/>
      <c r="KH19" s="46"/>
      <c r="KI19" s="46"/>
      <c r="KJ19" s="46"/>
      <c r="KK19" s="46"/>
      <c r="KL19" s="46"/>
      <c r="KM19" s="46"/>
      <c r="KN19" s="46"/>
      <c r="KO19" s="46"/>
      <c r="KP19" s="46"/>
      <c r="KQ19" s="46"/>
      <c r="KR19" s="46"/>
      <c r="KS19" s="46"/>
      <c r="KT19" s="46"/>
      <c r="KU19" s="46"/>
      <c r="KV19" s="46"/>
      <c r="KW19" s="46"/>
      <c r="KX19" s="46"/>
      <c r="KY19" s="46"/>
      <c r="KZ19" s="46"/>
      <c r="LA19" s="46"/>
      <c r="LB19" s="46"/>
      <c r="LC19" s="46"/>
      <c r="LD19" s="46"/>
      <c r="LE19" s="46"/>
      <c r="LF19" s="46"/>
      <c r="LG19" s="46"/>
      <c r="LH19" s="46"/>
      <c r="LI19" s="46"/>
      <c r="LJ19" s="46"/>
      <c r="LK19" s="46"/>
      <c r="LL19" s="46"/>
      <c r="LM19" s="46"/>
      <c r="LN19" s="46"/>
      <c r="LO19" s="46"/>
      <c r="LP19" s="46"/>
      <c r="LQ19" s="46"/>
      <c r="LR19" s="46"/>
      <c r="LS19" s="46"/>
      <c r="LT19" s="46"/>
      <c r="LU19" s="46"/>
      <c r="LV19" s="46"/>
      <c r="LW19" s="46"/>
      <c r="LX19" s="46"/>
      <c r="LY19" s="46"/>
      <c r="LZ19" s="46"/>
      <c r="MA19" s="46"/>
      <c r="MB19" s="46"/>
      <c r="MC19" s="46"/>
      <c r="MD19" s="46"/>
      <c r="ME19" s="46"/>
      <c r="MF19" s="46"/>
      <c r="MG19" s="46"/>
      <c r="MH19" s="46"/>
      <c r="MI19" s="46"/>
      <c r="MJ19" s="46"/>
      <c r="MK19" s="46"/>
      <c r="ML19" s="46"/>
      <c r="MM19" s="46"/>
      <c r="MN19" s="46"/>
      <c r="MO19" s="46"/>
      <c r="MP19" s="46"/>
      <c r="MQ19" s="46"/>
      <c r="MR19" s="46"/>
      <c r="MS19" s="46"/>
      <c r="MT19" s="46"/>
      <c r="MU19" s="46"/>
      <c r="MV19" s="46"/>
      <c r="MW19" s="46"/>
      <c r="MX19" s="46"/>
      <c r="MY19" s="46"/>
      <c r="MZ19" s="46"/>
      <c r="NA19" s="46"/>
      <c r="NB19" s="46"/>
      <c r="NC19" s="46"/>
      <c r="ND19" s="46"/>
      <c r="NE19" s="46"/>
      <c r="NF19" s="46"/>
      <c r="NG19" s="46"/>
      <c r="NH19" s="46"/>
      <c r="NI19" s="46"/>
      <c r="NJ19" s="46"/>
      <c r="NK19" s="46"/>
      <c r="NL19" s="46"/>
      <c r="NM19" s="46"/>
      <c r="NN19" s="46"/>
      <c r="NO19" s="46"/>
      <c r="NP19" s="46"/>
      <c r="NQ19" s="46"/>
      <c r="NR19" s="46"/>
      <c r="NS19" s="46"/>
      <c r="NT19" s="46"/>
      <c r="NU19" s="46"/>
      <c r="NV19" s="46"/>
      <c r="NW19" s="46"/>
      <c r="NX19" s="46"/>
      <c r="NY19" s="46"/>
      <c r="NZ19" s="46"/>
      <c r="OA19" s="46"/>
      <c r="OB19" s="46"/>
      <c r="OC19" s="46"/>
      <c r="OD19" s="46"/>
      <c r="OE19" s="46"/>
      <c r="OF19" s="46"/>
      <c r="OG19" s="46"/>
      <c r="OH19" s="46"/>
      <c r="OI19" s="46"/>
      <c r="OJ19" s="46"/>
      <c r="OK19" s="46"/>
      <c r="OL19" s="46"/>
      <c r="OM19" s="46"/>
      <c r="ON19" s="46"/>
      <c r="OO19" s="46"/>
      <c r="OP19" s="46"/>
      <c r="OQ19" s="46"/>
      <c r="OR19" s="46"/>
      <c r="OS19" s="46"/>
      <c r="OT19" s="46"/>
      <c r="OU19" s="46"/>
      <c r="OV19" s="46"/>
      <c r="OW19" s="46"/>
      <c r="OX19" s="46"/>
      <c r="OY19" s="46"/>
      <c r="OZ19" s="46"/>
      <c r="PA19" s="46"/>
      <c r="PB19" s="46"/>
      <c r="PC19" s="46"/>
      <c r="PD19" s="46"/>
      <c r="PE19" s="46"/>
      <c r="PF19" s="46"/>
      <c r="PG19" s="46"/>
      <c r="PH19" s="46"/>
      <c r="PI19" s="46"/>
      <c r="PJ19" s="46"/>
      <c r="PK19" s="46"/>
      <c r="PL19" s="46"/>
      <c r="PM19" s="46"/>
      <c r="PN19" s="46"/>
      <c r="PO19" s="46"/>
      <c r="PP19" s="46"/>
      <c r="PQ19" s="46"/>
      <c r="PR19" s="46"/>
      <c r="PS19" s="46"/>
      <c r="PT19" s="46"/>
      <c r="PU19" s="46"/>
      <c r="PV19" s="46"/>
      <c r="PW19" s="46"/>
      <c r="PX19" s="46"/>
      <c r="PY19" s="46"/>
      <c r="PZ19" s="46"/>
      <c r="QA19" s="46"/>
      <c r="QB19" s="46"/>
      <c r="QC19" s="46"/>
      <c r="QD19" s="46"/>
      <c r="QE19" s="46"/>
      <c r="QF19" s="46"/>
      <c r="QG19" s="46"/>
      <c r="QH19" s="46"/>
      <c r="QI19" s="46"/>
      <c r="QJ19" s="46"/>
      <c r="QK19" s="46"/>
      <c r="QL19" s="46"/>
      <c r="QM19" s="46"/>
      <c r="QN19" s="46"/>
      <c r="QO19" s="46"/>
      <c r="QP19" s="46"/>
      <c r="QQ19" s="46"/>
      <c r="QR19" s="46"/>
      <c r="QS19" s="46"/>
      <c r="QT19" s="46"/>
      <c r="QU19" s="46"/>
      <c r="QV19" s="46"/>
      <c r="QW19" s="46"/>
      <c r="QX19" s="46"/>
      <c r="QY19" s="46"/>
      <c r="QZ19" s="46"/>
      <c r="RA19" s="46"/>
      <c r="RB19" s="46"/>
      <c r="RC19" s="46"/>
      <c r="RD19" s="46"/>
      <c r="RE19" s="46"/>
      <c r="RF19" s="46"/>
      <c r="RG19" s="46"/>
      <c r="RH19" s="46"/>
      <c r="RI19" s="46"/>
      <c r="RJ19" s="46"/>
      <c r="RK19" s="46"/>
      <c r="RL19" s="46"/>
      <c r="RM19" s="46"/>
      <c r="RN19" s="46"/>
      <c r="RO19" s="46"/>
      <c r="RP19" s="46"/>
      <c r="RQ19" s="46"/>
      <c r="RR19" s="46"/>
      <c r="RS19" s="46"/>
      <c r="RT19" s="46"/>
      <c r="RU19" s="46"/>
      <c r="RV19" s="46"/>
      <c r="RW19" s="46"/>
      <c r="RX19" s="46"/>
      <c r="RY19" s="46"/>
      <c r="RZ19" s="46"/>
      <c r="SA19" s="46"/>
      <c r="SB19" s="46"/>
      <c r="SC19" s="46"/>
      <c r="SD19" s="46"/>
      <c r="SE19" s="46"/>
      <c r="SF19" s="46"/>
      <c r="SG19" s="46"/>
      <c r="SH19" s="46"/>
      <c r="SI19" s="46"/>
      <c r="SJ19" s="46"/>
      <c r="SK19" s="46"/>
      <c r="SL19" s="46"/>
      <c r="SM19" s="46"/>
      <c r="SN19" s="46"/>
      <c r="SO19" s="46"/>
      <c r="SP19" s="46"/>
      <c r="SQ19" s="46"/>
      <c r="SR19" s="46"/>
      <c r="SS19" s="46"/>
      <c r="ST19" s="46"/>
      <c r="SU19" s="46"/>
      <c r="SV19" s="46"/>
      <c r="SW19" s="46"/>
      <c r="SX19" s="46"/>
      <c r="SY19" s="46"/>
      <c r="SZ19" s="46"/>
      <c r="TA19" s="46"/>
      <c r="TB19" s="46"/>
      <c r="TC19" s="46"/>
      <c r="TD19" s="46"/>
      <c r="TE19" s="46"/>
      <c r="TF19" s="46"/>
      <c r="TG19" s="46"/>
      <c r="TH19" s="46"/>
      <c r="TI19" s="46"/>
      <c r="TJ19" s="46"/>
      <c r="TK19" s="46"/>
      <c r="TL19" s="46"/>
      <c r="TM19" s="46"/>
      <c r="TN19" s="46"/>
      <c r="TO19" s="46"/>
      <c r="TP19" s="46"/>
      <c r="TQ19" s="46"/>
      <c r="TR19" s="46"/>
      <c r="TS19" s="46"/>
      <c r="TT19" s="46"/>
      <c r="TU19" s="46"/>
      <c r="TV19" s="46"/>
      <c r="TW19" s="46"/>
      <c r="TX19" s="46"/>
      <c r="TY19" s="46"/>
      <c r="TZ19" s="46"/>
      <c r="UA19" s="46"/>
      <c r="UB19" s="46"/>
      <c r="UC19" s="46"/>
      <c r="UD19" s="46"/>
      <c r="UE19" s="46"/>
      <c r="UF19" s="46"/>
      <c r="UG19" s="46"/>
      <c r="UH19" s="46"/>
      <c r="UI19" s="46"/>
      <c r="UJ19" s="46"/>
      <c r="UK19" s="46"/>
      <c r="UL19" s="46"/>
      <c r="UM19" s="46"/>
      <c r="UN19" s="46"/>
      <c r="UO19" s="46"/>
      <c r="UP19" s="46"/>
      <c r="UQ19" s="46"/>
      <c r="UR19" s="46"/>
      <c r="US19" s="46"/>
      <c r="UT19" s="46"/>
      <c r="UU19" s="46"/>
      <c r="UV19" s="46"/>
      <c r="UW19" s="46"/>
      <c r="UX19" s="46"/>
      <c r="UY19" s="46"/>
      <c r="UZ19" s="46"/>
      <c r="VA19" s="46"/>
      <c r="VB19" s="46"/>
      <c r="VC19" s="46"/>
      <c r="VD19" s="46"/>
      <c r="VE19" s="46"/>
      <c r="VF19" s="46"/>
      <c r="VG19" s="46"/>
      <c r="VH19" s="46"/>
      <c r="VI19" s="46"/>
      <c r="VJ19" s="46"/>
      <c r="VK19" s="46"/>
      <c r="VL19" s="46"/>
      <c r="VM19" s="46"/>
      <c r="VN19" s="46"/>
      <c r="VO19" s="46"/>
      <c r="VP19" s="46"/>
      <c r="VQ19" s="46"/>
      <c r="VR19" s="46"/>
      <c r="VS19" s="46"/>
      <c r="VT19" s="46"/>
      <c r="VU19" s="46"/>
      <c r="VV19" s="46"/>
      <c r="VW19" s="46"/>
      <c r="VX19" s="46"/>
      <c r="VY19" s="46"/>
      <c r="VZ19" s="46"/>
      <c r="WA19" s="46"/>
      <c r="WB19" s="46"/>
      <c r="WC19" s="46"/>
      <c r="WD19" s="46"/>
      <c r="WE19" s="46"/>
      <c r="WF19" s="46"/>
      <c r="WG19" s="46"/>
      <c r="WH19" s="46"/>
      <c r="WI19" s="46"/>
      <c r="WJ19" s="46"/>
      <c r="WK19" s="46"/>
      <c r="WL19" s="46"/>
      <c r="WM19" s="46"/>
      <c r="WN19" s="46"/>
      <c r="WO19" s="46"/>
      <c r="WP19" s="46"/>
      <c r="WQ19" s="46"/>
      <c r="WR19" s="46"/>
      <c r="WS19" s="46"/>
      <c r="WT19" s="46"/>
      <c r="WU19" s="46"/>
      <c r="WV19" s="46"/>
      <c r="WW19" s="46"/>
      <c r="WX19" s="46"/>
      <c r="WY19" s="46"/>
      <c r="WZ19" s="46"/>
      <c r="XA19" s="46"/>
      <c r="XB19" s="46"/>
      <c r="XC19" s="46"/>
      <c r="XD19" s="46"/>
      <c r="XE19" s="46"/>
      <c r="XF19" s="46"/>
      <c r="XG19" s="46"/>
      <c r="XH19" s="46"/>
      <c r="XI19" s="46"/>
      <c r="XJ19" s="46"/>
      <c r="XK19" s="46"/>
      <c r="XL19" s="46"/>
      <c r="XM19" s="46"/>
      <c r="XN19" s="46"/>
      <c r="XO19" s="46"/>
      <c r="XP19" s="46"/>
      <c r="XQ19" s="46"/>
      <c r="XR19" s="46"/>
      <c r="XS19" s="46"/>
      <c r="XT19" s="46"/>
      <c r="XU19" s="46"/>
      <c r="XV19" s="46"/>
      <c r="XW19" s="46"/>
      <c r="XX19" s="46"/>
      <c r="XY19" s="46"/>
      <c r="XZ19" s="46"/>
      <c r="YA19" s="46"/>
      <c r="YB19" s="46"/>
      <c r="YC19" s="46"/>
      <c r="YD19" s="46"/>
      <c r="YE19" s="46"/>
      <c r="YF19" s="46"/>
      <c r="YG19" s="46"/>
      <c r="YH19" s="46"/>
      <c r="YI19" s="46"/>
      <c r="YJ19" s="46"/>
      <c r="YK19" s="46"/>
      <c r="YL19" s="46"/>
      <c r="YM19" s="46"/>
      <c r="YN19" s="46"/>
      <c r="YO19" s="46"/>
      <c r="YP19" s="46"/>
      <c r="YQ19" s="46"/>
      <c r="YR19" s="46"/>
      <c r="YS19" s="46"/>
      <c r="YT19" s="46"/>
      <c r="YU19" s="46"/>
      <c r="YV19" s="46"/>
      <c r="YW19" s="46"/>
      <c r="YX19" s="46"/>
      <c r="YY19" s="46"/>
      <c r="YZ19" s="46"/>
      <c r="ZA19" s="46"/>
      <c r="ZB19" s="46"/>
      <c r="ZC19" s="46"/>
      <c r="ZD19" s="46"/>
      <c r="ZE19" s="46"/>
      <c r="ZF19" s="46"/>
      <c r="ZG19" s="46"/>
      <c r="ZH19" s="46"/>
      <c r="ZI19" s="46"/>
      <c r="ZJ19" s="46"/>
      <c r="ZK19" s="46"/>
      <c r="ZL19" s="46"/>
      <c r="ZM19" s="46"/>
      <c r="ZN19" s="46"/>
      <c r="ZO19" s="46"/>
      <c r="ZP19" s="46"/>
      <c r="ZQ19" s="46"/>
      <c r="ZR19" s="46"/>
      <c r="ZS19" s="46"/>
      <c r="ZT19" s="46"/>
      <c r="ZU19" s="46"/>
      <c r="ZV19" s="46"/>
      <c r="ZW19" s="46"/>
      <c r="ZX19" s="46"/>
      <c r="ZY19" s="46"/>
      <c r="ZZ19" s="46"/>
      <c r="AAA19" s="46"/>
      <c r="AAB19" s="46"/>
      <c r="AAC19" s="46"/>
      <c r="AAD19" s="46"/>
      <c r="AAE19" s="46"/>
      <c r="AAF19" s="46"/>
      <c r="AAG19" s="46"/>
      <c r="AAH19" s="46"/>
      <c r="AAI19" s="46"/>
      <c r="AAJ19" s="46"/>
      <c r="AAK19" s="46"/>
      <c r="AAL19" s="46"/>
      <c r="AAM19" s="46"/>
      <c r="AAN19" s="46"/>
      <c r="AAO19" s="46"/>
      <c r="AAP19" s="46"/>
      <c r="AAQ19" s="46"/>
      <c r="AAR19" s="46"/>
      <c r="AAS19" s="46"/>
      <c r="AAT19" s="46"/>
      <c r="AAU19" s="46"/>
      <c r="AAV19" s="46"/>
      <c r="AAW19" s="46"/>
      <c r="AAX19" s="46"/>
      <c r="AAY19" s="46"/>
      <c r="AAZ19" s="46"/>
      <c r="ABA19" s="46"/>
      <c r="ABB19" s="46"/>
      <c r="ABC19" s="46"/>
      <c r="ABD19" s="46"/>
      <c r="ABE19" s="46"/>
      <c r="ABF19" s="46"/>
      <c r="ABG19" s="46"/>
      <c r="ABH19" s="46"/>
      <c r="ABI19" s="46"/>
      <c r="ABJ19" s="46"/>
      <c r="ABK19" s="46"/>
      <c r="ABL19" s="46"/>
      <c r="ABM19" s="46"/>
      <c r="ABN19" s="46"/>
      <c r="ABO19" s="46"/>
      <c r="ABP19" s="46"/>
      <c r="ABQ19" s="46"/>
      <c r="ABR19" s="46"/>
      <c r="ABS19" s="46"/>
      <c r="ABT19" s="46"/>
      <c r="ABU19" s="46"/>
      <c r="ABV19" s="46"/>
      <c r="ABW19" s="46"/>
      <c r="ABX19" s="46"/>
      <c r="ABY19" s="46"/>
      <c r="ABZ19" s="46"/>
      <c r="ACA19" s="46"/>
      <c r="ACB19" s="46"/>
      <c r="ACC19" s="46"/>
      <c r="ACD19" s="46"/>
      <c r="ACE19" s="46"/>
      <c r="ACF19" s="46"/>
      <c r="ACG19" s="46"/>
      <c r="ACH19" s="46"/>
      <c r="ACI19" s="46"/>
      <c r="ACJ19" s="46"/>
      <c r="ACK19" s="46"/>
      <c r="ACL19" s="46"/>
      <c r="ACM19" s="46"/>
      <c r="ACN19" s="46"/>
      <c r="ACO19" s="46"/>
      <c r="ACP19" s="46"/>
      <c r="ACQ19" s="46"/>
      <c r="ACR19" s="46"/>
      <c r="ACS19" s="46"/>
      <c r="ACT19" s="46"/>
      <c r="ACU19" s="46"/>
      <c r="ACV19" s="46"/>
      <c r="ACW19" s="46"/>
      <c r="ACX19" s="46"/>
      <c r="ACY19" s="46"/>
      <c r="ACZ19" s="46"/>
      <c r="ADA19" s="46"/>
      <c r="ADB19" s="46"/>
      <c r="ADC19" s="46"/>
      <c r="ADD19" s="46"/>
      <c r="ADE19" s="46"/>
      <c r="ADF19" s="46"/>
      <c r="ADG19" s="46"/>
      <c r="ADH19" s="46"/>
      <c r="ADI19" s="46"/>
      <c r="ADJ19" s="46"/>
      <c r="ADK19" s="46"/>
      <c r="ADL19" s="46"/>
      <c r="ADM19" s="46"/>
      <c r="ADN19" s="46"/>
      <c r="ADO19" s="46"/>
      <c r="ADP19" s="46"/>
      <c r="ADQ19" s="46"/>
      <c r="ADR19" s="46"/>
      <c r="ADS19" s="46"/>
      <c r="ADT19" s="46"/>
      <c r="ADU19" s="46"/>
      <c r="ADV19" s="46"/>
      <c r="ADW19" s="46"/>
      <c r="ADX19" s="46"/>
      <c r="ADY19" s="46"/>
      <c r="ADZ19" s="46"/>
      <c r="AEA19" s="46"/>
      <c r="AEB19" s="46"/>
      <c r="AEC19" s="46"/>
      <c r="AED19" s="46"/>
      <c r="AEE19" s="46"/>
      <c r="AEF19" s="46"/>
      <c r="AEG19" s="46"/>
      <c r="AEH19" s="46"/>
      <c r="AEI19" s="46"/>
      <c r="AEJ19" s="46"/>
      <c r="AEK19" s="46"/>
      <c r="AEL19" s="46"/>
      <c r="AEM19" s="46"/>
      <c r="AEN19" s="46"/>
      <c r="AEO19" s="46"/>
      <c r="AEP19" s="46"/>
      <c r="AEQ19" s="46"/>
      <c r="AER19" s="46"/>
      <c r="AES19" s="46"/>
      <c r="AET19" s="46"/>
      <c r="AEU19" s="46"/>
      <c r="AEV19" s="46"/>
      <c r="AEW19" s="46"/>
      <c r="AEX19" s="46"/>
      <c r="AEY19" s="46"/>
      <c r="AEZ19" s="46"/>
      <c r="AFA19" s="46"/>
      <c r="AFB19" s="46"/>
      <c r="AFC19" s="46"/>
      <c r="AFD19" s="46"/>
      <c r="AFE19" s="46"/>
      <c r="AFF19" s="46"/>
      <c r="AFG19" s="46"/>
      <c r="AFH19" s="46"/>
      <c r="AFI19" s="46"/>
      <c r="AFJ19" s="46"/>
      <c r="AFK19" s="46"/>
      <c r="AFL19" s="46"/>
      <c r="AFM19" s="46"/>
      <c r="AFN19" s="46"/>
      <c r="AFO19" s="46"/>
      <c r="AFP19" s="46"/>
      <c r="AFQ19" s="46"/>
      <c r="AFR19" s="46"/>
      <c r="AFS19" s="46"/>
      <c r="AFT19" s="46"/>
      <c r="AFU19" s="46"/>
      <c r="AFV19" s="46"/>
      <c r="AFW19" s="46"/>
      <c r="AFX19" s="46"/>
      <c r="AFY19" s="46"/>
      <c r="AFZ19" s="46"/>
      <c r="AGA19" s="46"/>
      <c r="AGB19" s="46"/>
      <c r="AGC19" s="46"/>
      <c r="AGD19" s="46"/>
      <c r="AGE19" s="46"/>
      <c r="AGF19" s="46"/>
      <c r="AGG19" s="46"/>
      <c r="AGH19" s="46"/>
      <c r="AGI19" s="46"/>
      <c r="AGJ19" s="46"/>
      <c r="AGK19" s="46"/>
      <c r="AGL19" s="46"/>
      <c r="AGM19" s="46"/>
      <c r="AGN19" s="46"/>
      <c r="AGO19" s="46"/>
      <c r="AGP19" s="46"/>
      <c r="AGQ19" s="46"/>
      <c r="AGR19" s="46"/>
      <c r="AGS19" s="46"/>
      <c r="AGT19" s="46"/>
      <c r="AGU19" s="46"/>
      <c r="AGV19" s="46"/>
      <c r="AGW19" s="46"/>
      <c r="AGX19" s="46"/>
      <c r="AGY19" s="46"/>
      <c r="AGZ19" s="46"/>
      <c r="AHA19" s="46"/>
      <c r="AHB19" s="46"/>
      <c r="AHC19" s="46"/>
      <c r="AHD19" s="46"/>
      <c r="AHE19" s="46"/>
      <c r="AHF19" s="46"/>
      <c r="AHG19" s="46"/>
      <c r="AHH19" s="46"/>
      <c r="AHI19" s="46"/>
      <c r="AHJ19" s="46"/>
      <c r="AHK19" s="46"/>
      <c r="AHL19" s="46"/>
      <c r="AHM19" s="46"/>
      <c r="AHN19" s="46"/>
      <c r="AHO19" s="46"/>
      <c r="AHP19" s="46"/>
      <c r="AHQ19" s="46"/>
      <c r="AHR19" s="46"/>
      <c r="AHS19" s="46"/>
      <c r="AHT19" s="46"/>
      <c r="AHU19" s="46"/>
      <c r="AHV19" s="46"/>
      <c r="AHW19" s="46"/>
      <c r="AHX19" s="46"/>
      <c r="AHY19" s="46"/>
      <c r="AHZ19" s="46"/>
      <c r="AIA19" s="46"/>
      <c r="AIB19" s="46"/>
      <c r="AIC19" s="46"/>
      <c r="AID19" s="46"/>
      <c r="AIE19" s="46"/>
      <c r="AIF19" s="46"/>
      <c r="AIG19" s="46"/>
      <c r="AIH19" s="46"/>
      <c r="AII19" s="46"/>
      <c r="AIJ19" s="46"/>
      <c r="AIK19" s="46"/>
      <c r="AIL19" s="46"/>
      <c r="AIM19" s="46"/>
      <c r="AIN19" s="46"/>
      <c r="AIO19" s="46"/>
      <c r="AIP19" s="46"/>
      <c r="AIQ19" s="46"/>
      <c r="AIR19" s="46"/>
      <c r="AIS19" s="46"/>
      <c r="AIT19" s="46"/>
      <c r="AIU19" s="46"/>
      <c r="AIV19" s="46"/>
      <c r="AIW19" s="46"/>
      <c r="AIX19" s="46"/>
      <c r="AIY19" s="46"/>
      <c r="AIZ19" s="46"/>
      <c r="AJA19" s="46"/>
      <c r="AJB19" s="46"/>
      <c r="AJC19" s="46"/>
      <c r="AJD19" s="46"/>
      <c r="AJE19" s="46"/>
      <c r="AJF19" s="46"/>
      <c r="AJG19" s="46"/>
      <c r="AJH19" s="46"/>
      <c r="AJI19" s="46"/>
      <c r="AJJ19" s="46"/>
      <c r="AJK19" s="46"/>
      <c r="AJL19" s="46"/>
      <c r="AJM19" s="46"/>
      <c r="AJN19" s="46"/>
      <c r="AJO19" s="46"/>
      <c r="AJP19" s="46"/>
      <c r="AJQ19" s="46"/>
      <c r="AJR19" s="46"/>
      <c r="AJS19" s="46"/>
      <c r="AJT19" s="46"/>
      <c r="AJU19" s="46"/>
      <c r="AJV19" s="46"/>
      <c r="AJW19" s="46"/>
      <c r="AJX19" s="46"/>
      <c r="AJY19" s="46"/>
      <c r="AJZ19" s="46"/>
      <c r="AKA19" s="46"/>
      <c r="AKB19" s="46"/>
      <c r="AKC19" s="46"/>
      <c r="AKD19" s="46"/>
      <c r="AKE19" s="46"/>
      <c r="AKF19" s="46"/>
      <c r="AKG19" s="46"/>
      <c r="AKH19" s="46"/>
      <c r="AKI19" s="46"/>
      <c r="AKJ19" s="46"/>
      <c r="AKK19" s="46"/>
      <c r="AKL19" s="46"/>
      <c r="AKM19" s="46"/>
      <c r="AKN19" s="46"/>
      <c r="AKO19" s="46"/>
      <c r="AKP19" s="46"/>
      <c r="AKQ19" s="46"/>
      <c r="AKR19" s="46"/>
      <c r="AKS19" s="46"/>
      <c r="AKT19" s="46"/>
      <c r="AKU19" s="46"/>
      <c r="AKV19" s="46"/>
      <c r="AKW19" s="46"/>
      <c r="AKX19" s="46"/>
      <c r="AKY19" s="46"/>
      <c r="AKZ19" s="46"/>
      <c r="ALA19" s="46"/>
      <c r="ALB19" s="46"/>
      <c r="ALC19" s="46"/>
      <c r="ALD19" s="46"/>
      <c r="ALE19" s="46"/>
      <c r="ALF19" s="46"/>
      <c r="ALG19" s="46"/>
      <c r="ALH19" s="46"/>
      <c r="ALI19" s="46"/>
      <c r="ALJ19" s="46"/>
      <c r="ALK19" s="46"/>
      <c r="ALL19" s="46"/>
      <c r="ALM19" s="46"/>
      <c r="ALN19" s="46"/>
      <c r="ALO19" s="46"/>
      <c r="ALP19" s="46"/>
      <c r="ALQ19" s="46"/>
      <c r="ALR19" s="46"/>
      <c r="ALS19" s="46"/>
      <c r="ALT19" s="46"/>
      <c r="ALU19" s="46"/>
      <c r="ALV19" s="46"/>
      <c r="ALW19" s="46"/>
      <c r="ALX19" s="46"/>
      <c r="ALY19" s="46"/>
      <c r="ALZ19" s="46"/>
      <c r="AMA19" s="46"/>
      <c r="AMB19" s="46"/>
      <c r="AMC19" s="46"/>
      <c r="AMD19" s="46"/>
      <c r="AME19" s="46"/>
      <c r="AMF19" s="46"/>
      <c r="AMG19" s="46"/>
      <c r="AMH19" s="46"/>
      <c r="AMI19" s="46"/>
      <c r="AMJ19" s="46"/>
      <c r="AMK19" s="46"/>
      <c r="AML19" s="46"/>
      <c r="AMM19" s="46"/>
      <c r="AMN19" s="46"/>
      <c r="AMO19" s="46"/>
      <c r="AMP19" s="46"/>
      <c r="AMQ19" s="46"/>
      <c r="AMR19" s="46"/>
      <c r="AMS19" s="46"/>
      <c r="AMT19" s="46"/>
      <c r="AMU19" s="46"/>
      <c r="AMV19" s="46"/>
      <c r="AMW19" s="46"/>
      <c r="AMX19" s="46"/>
      <c r="AMY19" s="46"/>
      <c r="AMZ19" s="46"/>
      <c r="ANA19" s="46"/>
      <c r="ANB19" s="46"/>
      <c r="ANC19" s="46"/>
      <c r="AND19" s="46"/>
      <c r="ANE19" s="46"/>
      <c r="ANF19" s="46"/>
      <c r="ANG19" s="46"/>
      <c r="ANH19" s="46"/>
      <c r="ANI19" s="46"/>
      <c r="ANJ19" s="46"/>
      <c r="ANK19" s="46"/>
      <c r="ANL19" s="46"/>
      <c r="ANM19" s="46"/>
      <c r="ANN19" s="46"/>
      <c r="ANO19" s="46"/>
      <c r="ANP19" s="46"/>
      <c r="ANQ19" s="46"/>
      <c r="ANR19" s="46"/>
      <c r="ANS19" s="46"/>
      <c r="ANT19" s="46"/>
      <c r="ANU19" s="46"/>
      <c r="ANV19" s="46"/>
      <c r="ANW19" s="46"/>
      <c r="ANX19" s="46"/>
      <c r="ANY19" s="46"/>
      <c r="ANZ19" s="46"/>
      <c r="AOA19" s="46"/>
      <c r="AOB19" s="46"/>
      <c r="AOC19" s="46"/>
      <c r="AOD19" s="46"/>
      <c r="AOE19" s="46"/>
      <c r="AOF19" s="46"/>
      <c r="AOG19" s="46"/>
      <c r="AOH19" s="46"/>
      <c r="AOI19" s="46"/>
      <c r="AOJ19" s="46"/>
      <c r="AOK19" s="46"/>
      <c r="AOL19" s="46"/>
      <c r="AOM19" s="46"/>
      <c r="AON19" s="46"/>
      <c r="AOO19" s="46"/>
      <c r="AOP19" s="46"/>
      <c r="AOQ19" s="46"/>
      <c r="AOR19" s="46"/>
      <c r="AOS19" s="46"/>
      <c r="AOT19" s="46"/>
      <c r="AOU19" s="46"/>
      <c r="AOV19" s="46"/>
      <c r="AOW19" s="46"/>
      <c r="AOX19" s="46"/>
      <c r="AOY19" s="46"/>
      <c r="AOZ19" s="46"/>
      <c r="APA19" s="46"/>
      <c r="APB19" s="46"/>
      <c r="APC19" s="46"/>
      <c r="APD19" s="46"/>
      <c r="APE19" s="46"/>
      <c r="APF19" s="46"/>
      <c r="APG19" s="46"/>
      <c r="APH19" s="46"/>
      <c r="API19" s="46"/>
      <c r="APJ19" s="46"/>
      <c r="APK19" s="46"/>
      <c r="APL19" s="46"/>
      <c r="APM19" s="46"/>
      <c r="APN19" s="46"/>
      <c r="APO19" s="46"/>
      <c r="APP19" s="46"/>
      <c r="APQ19" s="46"/>
      <c r="APR19" s="46"/>
      <c r="APS19" s="46"/>
      <c r="APT19" s="46"/>
      <c r="APU19" s="46"/>
      <c r="APV19" s="46"/>
      <c r="APW19" s="46"/>
      <c r="APX19" s="46"/>
      <c r="APY19" s="46"/>
      <c r="APZ19" s="46"/>
      <c r="AQA19" s="46"/>
      <c r="AQB19" s="46"/>
      <c r="AQC19" s="46"/>
      <c r="AQD19" s="46"/>
      <c r="AQE19" s="46"/>
      <c r="AQF19" s="46"/>
      <c r="AQG19" s="46"/>
      <c r="AQH19" s="46"/>
      <c r="AQI19" s="46"/>
      <c r="AQJ19" s="46"/>
      <c r="AQK19" s="46"/>
      <c r="AQL19" s="46"/>
      <c r="AQM19" s="46"/>
      <c r="AQN19" s="46"/>
      <c r="AQO19" s="46"/>
      <c r="AQP19" s="46"/>
      <c r="AQQ19" s="46"/>
      <c r="AQR19" s="46"/>
      <c r="AQS19" s="46"/>
      <c r="AQT19" s="46"/>
      <c r="AQU19" s="46"/>
      <c r="AQV19" s="46"/>
      <c r="AQW19" s="46"/>
      <c r="AQX19" s="46"/>
      <c r="AQY19" s="46"/>
      <c r="AQZ19" s="46"/>
      <c r="ARA19" s="46"/>
      <c r="ARB19" s="46"/>
      <c r="ARC19" s="46"/>
      <c r="ARD19" s="46"/>
      <c r="ARE19" s="46"/>
      <c r="ARF19" s="46"/>
      <c r="ARG19" s="46"/>
      <c r="ARH19" s="46"/>
      <c r="ARI19" s="46"/>
      <c r="ARJ19" s="46"/>
      <c r="ARK19" s="46"/>
      <c r="ARL19" s="46"/>
      <c r="ARM19" s="46"/>
      <c r="ARN19" s="46"/>
      <c r="ARO19" s="46"/>
      <c r="ARP19" s="46"/>
      <c r="ARQ19" s="46"/>
      <c r="ARR19" s="46"/>
      <c r="ARS19" s="46"/>
      <c r="ART19" s="46"/>
      <c r="ARU19" s="46"/>
      <c r="ARV19" s="46"/>
      <c r="ARW19" s="46"/>
      <c r="ARX19" s="46"/>
      <c r="ARY19" s="46"/>
      <c r="ARZ19" s="46"/>
      <c r="ASA19" s="46"/>
      <c r="ASB19" s="46"/>
      <c r="ASC19" s="46"/>
      <c r="ASD19" s="46"/>
      <c r="ASE19" s="46"/>
      <c r="ASF19" s="46"/>
      <c r="ASG19" s="46"/>
      <c r="ASH19" s="46"/>
      <c r="ASI19" s="46"/>
      <c r="ASJ19" s="46"/>
      <c r="ASK19" s="46"/>
      <c r="ASL19" s="46"/>
      <c r="ASM19" s="46"/>
      <c r="ASN19" s="46"/>
      <c r="ASO19" s="46"/>
      <c r="ASP19" s="46"/>
      <c r="ASQ19" s="46"/>
      <c r="ASR19" s="46"/>
      <c r="ASS19" s="46"/>
      <c r="AST19" s="46"/>
      <c r="ASU19" s="46"/>
      <c r="ASV19" s="46"/>
      <c r="ASW19" s="46"/>
      <c r="ASX19" s="46"/>
      <c r="ASY19" s="46"/>
      <c r="ASZ19" s="46"/>
      <c r="ATA19" s="46"/>
      <c r="ATB19" s="46"/>
      <c r="ATC19" s="46"/>
      <c r="ATD19" s="46"/>
      <c r="ATE19" s="46"/>
      <c r="ATF19" s="46"/>
      <c r="ATG19" s="46"/>
      <c r="ATH19" s="46"/>
      <c r="ATI19" s="46"/>
      <c r="ATJ19" s="46"/>
      <c r="ATK19" s="46"/>
      <c r="ATL19" s="46"/>
      <c r="ATM19" s="46"/>
      <c r="ATN19" s="46"/>
      <c r="ATO19" s="46"/>
      <c r="ATP19" s="46"/>
      <c r="ATQ19" s="46"/>
      <c r="ATR19" s="46"/>
      <c r="ATS19" s="46"/>
      <c r="ATT19" s="46"/>
      <c r="ATU19" s="46"/>
      <c r="ATV19" s="46"/>
      <c r="ATW19" s="46"/>
      <c r="ATX19" s="46"/>
      <c r="ATY19" s="46"/>
      <c r="ATZ19" s="46"/>
      <c r="AUA19" s="46"/>
      <c r="AUB19" s="46"/>
      <c r="AUC19" s="46"/>
      <c r="AUD19" s="46"/>
      <c r="AUE19" s="46"/>
      <c r="AUF19" s="46"/>
      <c r="AUG19" s="46"/>
      <c r="AUH19" s="46"/>
      <c r="AUI19" s="46"/>
      <c r="AUJ19" s="46"/>
      <c r="AUK19" s="46"/>
      <c r="AUL19" s="46"/>
      <c r="AUM19" s="46"/>
      <c r="AUN19" s="46"/>
      <c r="AUO19" s="46"/>
      <c r="AUP19" s="46"/>
      <c r="AUQ19" s="46"/>
      <c r="AUR19" s="46"/>
      <c r="AUS19" s="46"/>
      <c r="AUT19" s="46"/>
      <c r="AUU19" s="46"/>
      <c r="AUV19" s="46"/>
      <c r="AUW19" s="46"/>
      <c r="AUX19" s="46"/>
      <c r="AUY19" s="46"/>
      <c r="AUZ19" s="46"/>
      <c r="AVA19" s="46"/>
      <c r="AVB19" s="46"/>
      <c r="AVC19" s="46"/>
      <c r="AVD19" s="46"/>
      <c r="AVE19" s="46"/>
      <c r="AVF19" s="46"/>
      <c r="AVG19" s="46"/>
      <c r="AVH19" s="46"/>
      <c r="AVI19" s="46"/>
      <c r="AVJ19" s="46"/>
      <c r="AVK19" s="46"/>
      <c r="AVL19" s="46"/>
      <c r="AVM19" s="46"/>
      <c r="AVN19" s="46"/>
      <c r="AVO19" s="46"/>
      <c r="AVP19" s="46"/>
      <c r="AVQ19" s="46"/>
      <c r="AVR19" s="46"/>
      <c r="AVS19" s="46"/>
      <c r="AVT19" s="46"/>
      <c r="AVU19" s="46"/>
      <c r="AVV19" s="46"/>
      <c r="AVW19" s="46"/>
      <c r="AVX19" s="46"/>
      <c r="AVY19" s="46"/>
      <c r="AVZ19" s="46"/>
      <c r="AWA19" s="46"/>
      <c r="AWB19" s="46"/>
      <c r="AWC19" s="46"/>
      <c r="AWD19" s="46"/>
      <c r="AWE19" s="46"/>
      <c r="AWF19" s="46"/>
      <c r="AWG19" s="46"/>
      <c r="AWH19" s="46"/>
      <c r="AWI19" s="46"/>
      <c r="AWJ19" s="46"/>
      <c r="AWK19" s="46"/>
      <c r="AWL19" s="46"/>
      <c r="AWM19" s="46"/>
      <c r="AWN19" s="46"/>
      <c r="AWO19" s="46"/>
      <c r="AWP19" s="46"/>
      <c r="AWQ19" s="46"/>
      <c r="AWR19" s="46"/>
      <c r="AWS19" s="46"/>
      <c r="AWT19" s="46"/>
      <c r="AWU19" s="46"/>
      <c r="AWV19" s="46"/>
      <c r="AWW19" s="46"/>
      <c r="AWX19" s="46"/>
      <c r="AWY19" s="46"/>
      <c r="AWZ19" s="46"/>
      <c r="AXA19" s="46"/>
      <c r="AXB19" s="46"/>
      <c r="AXC19" s="46"/>
      <c r="AXD19" s="46"/>
      <c r="AXE19" s="46"/>
      <c r="AXF19" s="46"/>
      <c r="AXG19" s="46"/>
      <c r="AXH19" s="46"/>
      <c r="AXI19" s="46"/>
      <c r="AXJ19" s="46"/>
      <c r="AXK19" s="46"/>
      <c r="AXL19" s="46"/>
      <c r="AXM19" s="46"/>
      <c r="AXN19" s="46"/>
      <c r="AXO19" s="46"/>
      <c r="AXP19" s="46"/>
      <c r="AXQ19" s="46"/>
      <c r="AXR19" s="46"/>
      <c r="AXS19" s="46"/>
      <c r="AXT19" s="46"/>
      <c r="AXU19" s="46"/>
      <c r="AXV19" s="46"/>
      <c r="AXW19" s="46"/>
      <c r="AXX19" s="46"/>
      <c r="AXY19" s="46"/>
      <c r="AXZ19" s="46"/>
      <c r="AYA19" s="46"/>
      <c r="AYB19" s="46"/>
      <c r="AYC19" s="46"/>
      <c r="AYD19" s="46"/>
      <c r="AYE19" s="46"/>
      <c r="AYF19" s="46"/>
      <c r="AYG19" s="46"/>
      <c r="AYH19" s="46"/>
      <c r="AYI19" s="46"/>
      <c r="AYJ19" s="46"/>
      <c r="AYK19" s="46"/>
      <c r="AYL19" s="46"/>
      <c r="AYM19" s="46"/>
      <c r="AYN19" s="46"/>
      <c r="AYO19" s="46"/>
      <c r="AYP19" s="46"/>
      <c r="AYQ19" s="46"/>
      <c r="AYR19" s="46"/>
      <c r="AYS19" s="46"/>
      <c r="AYT19" s="46"/>
      <c r="AYU19" s="46"/>
      <c r="AYV19" s="46"/>
      <c r="AYW19" s="46"/>
      <c r="AYX19" s="46"/>
      <c r="AYY19" s="46"/>
      <c r="AYZ19" s="46"/>
      <c r="AZA19" s="46"/>
      <c r="AZB19" s="46"/>
      <c r="AZC19" s="46"/>
      <c r="AZD19" s="46"/>
      <c r="AZE19" s="46"/>
      <c r="AZF19" s="46"/>
      <c r="AZG19" s="46"/>
      <c r="AZH19" s="46"/>
      <c r="AZI19" s="46"/>
      <c r="AZJ19" s="46"/>
      <c r="AZK19" s="46"/>
      <c r="AZL19" s="46"/>
      <c r="AZM19" s="46"/>
      <c r="AZN19" s="46"/>
      <c r="AZO19" s="46"/>
      <c r="AZP19" s="46"/>
      <c r="AZQ19" s="46"/>
      <c r="AZR19" s="46"/>
      <c r="AZS19" s="46"/>
      <c r="AZT19" s="46"/>
      <c r="AZU19" s="46"/>
      <c r="AZV19" s="46"/>
      <c r="AZW19" s="46"/>
      <c r="AZX19" s="46"/>
      <c r="AZY19" s="46"/>
      <c r="AZZ19" s="46"/>
      <c r="BAA19" s="46"/>
      <c r="BAB19" s="46"/>
      <c r="BAC19" s="46"/>
      <c r="BAD19" s="46"/>
      <c r="BAE19" s="46"/>
      <c r="BAF19" s="46"/>
      <c r="BAG19" s="46"/>
      <c r="BAH19" s="46"/>
      <c r="BAI19" s="46"/>
      <c r="BAJ19" s="46"/>
      <c r="BAK19" s="46"/>
      <c r="BAL19" s="46"/>
      <c r="BAM19" s="46"/>
      <c r="BAN19" s="46"/>
      <c r="BAO19" s="46"/>
      <c r="BAP19" s="46"/>
      <c r="BAQ19" s="46"/>
      <c r="BAR19" s="46"/>
      <c r="BAS19" s="46"/>
      <c r="BAT19" s="46"/>
      <c r="BAU19" s="46"/>
      <c r="BAV19" s="46"/>
      <c r="BAW19" s="46"/>
      <c r="BAX19" s="46"/>
      <c r="BAY19" s="46"/>
      <c r="BAZ19" s="46"/>
      <c r="BBA19" s="46"/>
      <c r="BBB19" s="46"/>
      <c r="BBC19" s="46"/>
      <c r="BBD19" s="46"/>
      <c r="BBE19" s="46"/>
      <c r="BBF19" s="46"/>
      <c r="BBG19" s="46"/>
      <c r="BBH19" s="46"/>
      <c r="BBI19" s="46"/>
      <c r="BBJ19" s="46"/>
      <c r="BBK19" s="46"/>
      <c r="BBL19" s="46"/>
      <c r="BBM19" s="46"/>
      <c r="BBN19" s="46"/>
      <c r="BBO19" s="46"/>
      <c r="BBP19" s="46"/>
      <c r="BBQ19" s="46"/>
      <c r="BBR19" s="46"/>
      <c r="BBS19" s="46"/>
      <c r="BBT19" s="46"/>
      <c r="BBU19" s="46"/>
      <c r="BBV19" s="46"/>
      <c r="BBW19" s="46"/>
      <c r="BBX19" s="46"/>
      <c r="BBY19" s="46"/>
      <c r="BBZ19" s="46"/>
      <c r="BCA19" s="46"/>
      <c r="BCB19" s="46"/>
      <c r="BCC19" s="46"/>
      <c r="BCD19" s="46"/>
      <c r="BCE19" s="46"/>
      <c r="BCF19" s="46"/>
      <c r="BCG19" s="46"/>
      <c r="BCH19" s="46"/>
      <c r="BCI19" s="46"/>
      <c r="BCJ19" s="46"/>
      <c r="BCK19" s="46"/>
      <c r="BCL19" s="46"/>
      <c r="BCM19" s="46"/>
      <c r="BCN19" s="46"/>
      <c r="BCO19" s="46"/>
      <c r="BCP19" s="46"/>
      <c r="BCQ19" s="46"/>
      <c r="BCR19" s="46"/>
      <c r="BCS19" s="46"/>
      <c r="BCT19" s="46"/>
      <c r="BCU19" s="46"/>
      <c r="BCV19" s="46"/>
      <c r="BCW19" s="46"/>
      <c r="BCX19" s="46"/>
      <c r="BCY19" s="46"/>
      <c r="BCZ19" s="46"/>
      <c r="BDA19" s="46"/>
      <c r="BDB19" s="46"/>
      <c r="BDC19" s="46"/>
      <c r="BDD19" s="46"/>
      <c r="BDE19" s="46"/>
      <c r="BDF19" s="46"/>
      <c r="BDG19" s="46"/>
      <c r="BDH19" s="46"/>
      <c r="BDI19" s="46"/>
      <c r="BDJ19" s="46"/>
      <c r="BDK19" s="46"/>
      <c r="BDL19" s="46"/>
      <c r="BDM19" s="46"/>
      <c r="BDN19" s="46"/>
      <c r="BDO19" s="46"/>
      <c r="BDP19" s="46"/>
      <c r="BDQ19" s="46"/>
      <c r="BDR19" s="46"/>
      <c r="BDS19" s="46"/>
      <c r="BDT19" s="46"/>
      <c r="BDU19" s="46"/>
      <c r="BDV19" s="46"/>
      <c r="BDW19" s="46"/>
      <c r="BDX19" s="46"/>
      <c r="BDY19" s="46"/>
      <c r="BDZ19" s="46"/>
      <c r="BEA19" s="46"/>
      <c r="BEB19" s="46"/>
      <c r="BEC19" s="46"/>
      <c r="BED19" s="46"/>
      <c r="BEE19" s="46"/>
      <c r="BEF19" s="46"/>
      <c r="BEG19" s="46"/>
      <c r="BEH19" s="46"/>
      <c r="BEI19" s="46"/>
      <c r="BEJ19" s="46"/>
      <c r="BEK19" s="46"/>
      <c r="BEL19" s="46"/>
      <c r="BEM19" s="46"/>
      <c r="BEN19" s="46"/>
      <c r="BEO19" s="46"/>
      <c r="BEP19" s="46"/>
      <c r="BEQ19" s="46"/>
      <c r="BER19" s="46"/>
      <c r="BES19" s="46"/>
      <c r="BET19" s="46"/>
      <c r="BEU19" s="46"/>
      <c r="BEV19" s="46"/>
      <c r="BEW19" s="46"/>
      <c r="BEX19" s="46"/>
      <c r="BEY19" s="46"/>
      <c r="BEZ19" s="46"/>
      <c r="BFA19" s="46"/>
      <c r="BFB19" s="46"/>
      <c r="BFC19" s="46"/>
      <c r="BFD19" s="46"/>
      <c r="BFE19" s="46"/>
      <c r="BFF19" s="46"/>
      <c r="BFG19" s="46"/>
      <c r="BFH19" s="46"/>
      <c r="BFI19" s="46"/>
      <c r="BFJ19" s="46"/>
      <c r="BFK19" s="46"/>
      <c r="BFL19" s="46"/>
      <c r="BFM19" s="46"/>
      <c r="BFN19" s="46"/>
      <c r="BFO19" s="46"/>
      <c r="BFP19" s="46"/>
      <c r="BFQ19" s="46"/>
      <c r="BFR19" s="46"/>
      <c r="BFS19" s="46"/>
      <c r="BFT19" s="46"/>
      <c r="BFU19" s="46"/>
      <c r="BFV19" s="46"/>
      <c r="BFW19" s="46"/>
      <c r="BFX19" s="46"/>
      <c r="BFY19" s="46"/>
      <c r="BFZ19" s="46"/>
      <c r="BGA19" s="46"/>
      <c r="BGB19" s="46"/>
      <c r="BGC19" s="46"/>
      <c r="BGD19" s="46"/>
      <c r="BGE19" s="46"/>
      <c r="BGF19" s="46"/>
      <c r="BGG19" s="46"/>
      <c r="BGH19" s="46"/>
      <c r="BGI19" s="46"/>
      <c r="BGJ19" s="46"/>
      <c r="BGK19" s="46"/>
      <c r="BGL19" s="46"/>
      <c r="BGM19" s="46"/>
      <c r="BGN19" s="46"/>
      <c r="BGO19" s="46"/>
      <c r="BGP19" s="46"/>
      <c r="BGQ19" s="46"/>
      <c r="BGR19" s="46"/>
      <c r="BGS19" s="46"/>
      <c r="BGT19" s="46"/>
      <c r="BGU19" s="46"/>
      <c r="BGV19" s="46"/>
      <c r="BGW19" s="46"/>
      <c r="BGX19" s="46"/>
      <c r="BGY19" s="46"/>
      <c r="BGZ19" s="46"/>
      <c r="BHA19" s="46"/>
      <c r="BHB19" s="46"/>
      <c r="BHC19" s="46"/>
      <c r="BHD19" s="46"/>
      <c r="BHE19" s="46"/>
      <c r="BHF19" s="46"/>
      <c r="BHG19" s="46"/>
      <c r="BHH19" s="46"/>
      <c r="BHI19" s="46"/>
      <c r="BHJ19" s="46"/>
      <c r="BHK19" s="46"/>
      <c r="BHL19" s="46"/>
      <c r="BHM19" s="46"/>
      <c r="BHN19" s="46"/>
      <c r="BHO19" s="46"/>
      <c r="BHP19" s="46"/>
      <c r="BHQ19" s="46"/>
      <c r="BHR19" s="46"/>
      <c r="BHS19" s="46"/>
      <c r="BHT19" s="46"/>
      <c r="BHU19" s="46"/>
      <c r="BHV19" s="46"/>
      <c r="BHW19" s="46"/>
      <c r="BHX19" s="46"/>
      <c r="BHY19" s="46"/>
      <c r="BHZ19" s="46"/>
      <c r="BIA19" s="46"/>
      <c r="BIB19" s="46"/>
      <c r="BIC19" s="46"/>
      <c r="BID19" s="46"/>
      <c r="BIE19" s="46"/>
      <c r="BIF19" s="46"/>
      <c r="BIG19" s="46"/>
      <c r="BIH19" s="46"/>
      <c r="BII19" s="46"/>
      <c r="BIJ19" s="46"/>
      <c r="BIK19" s="46"/>
      <c r="BIL19" s="46"/>
      <c r="BIM19" s="46"/>
      <c r="BIN19" s="46"/>
      <c r="BIO19" s="46"/>
      <c r="BIP19" s="46"/>
      <c r="BIQ19" s="46"/>
      <c r="BIR19" s="46"/>
      <c r="BIS19" s="46"/>
      <c r="BIT19" s="46"/>
      <c r="BIU19" s="46"/>
      <c r="BIV19" s="46"/>
      <c r="BIW19" s="46"/>
      <c r="BIX19" s="46"/>
      <c r="BIY19" s="46"/>
      <c r="BIZ19" s="46"/>
      <c r="BJA19" s="46"/>
      <c r="BJB19" s="46"/>
      <c r="BJC19" s="46"/>
      <c r="BJD19" s="46"/>
      <c r="BJE19" s="46"/>
      <c r="BJF19" s="46"/>
      <c r="BJG19" s="46"/>
      <c r="BJH19" s="46"/>
      <c r="BJI19" s="46"/>
      <c r="BJJ19" s="46"/>
      <c r="BJK19" s="46"/>
      <c r="BJL19" s="46"/>
      <c r="BJM19" s="46"/>
      <c r="BJN19" s="46"/>
      <c r="BJO19" s="46"/>
      <c r="BJP19" s="46"/>
      <c r="BJQ19" s="46"/>
      <c r="BJR19" s="46"/>
      <c r="BJS19" s="46"/>
      <c r="BJT19" s="46"/>
      <c r="BJU19" s="46"/>
      <c r="BJV19" s="46"/>
      <c r="BJW19" s="46"/>
      <c r="BJX19" s="46"/>
      <c r="BJY19" s="46"/>
      <c r="BJZ19" s="46"/>
      <c r="BKA19" s="46"/>
      <c r="BKB19" s="46"/>
      <c r="BKC19" s="46"/>
      <c r="BKD19" s="46"/>
      <c r="BKE19" s="46"/>
      <c r="BKF19" s="46"/>
      <c r="BKG19" s="46"/>
      <c r="BKH19" s="46"/>
      <c r="BKI19" s="46"/>
      <c r="BKJ19" s="46"/>
      <c r="BKK19" s="46"/>
      <c r="BKL19" s="46"/>
      <c r="BKM19" s="46"/>
      <c r="BKN19" s="46"/>
      <c r="BKO19" s="46"/>
      <c r="BKP19" s="46"/>
      <c r="BKQ19" s="46"/>
      <c r="BKR19" s="46"/>
      <c r="BKS19" s="46"/>
      <c r="BKT19" s="46"/>
      <c r="BKU19" s="46"/>
      <c r="BKV19" s="46"/>
      <c r="BKW19" s="46"/>
      <c r="BKX19" s="46"/>
      <c r="BKY19" s="46"/>
      <c r="BKZ19" s="46"/>
      <c r="BLA19" s="46"/>
      <c r="BLB19" s="46"/>
      <c r="BLC19" s="46"/>
      <c r="BLD19" s="46"/>
      <c r="BLE19" s="46"/>
      <c r="BLF19" s="46"/>
      <c r="BLG19" s="46"/>
      <c r="BLH19" s="46"/>
      <c r="BLI19" s="46"/>
      <c r="BLJ19" s="46"/>
      <c r="BLK19" s="46"/>
      <c r="BLL19" s="46"/>
      <c r="BLM19" s="46"/>
      <c r="BLN19" s="46"/>
      <c r="BLO19" s="46"/>
      <c r="BLP19" s="46"/>
      <c r="BLQ19" s="46"/>
      <c r="BLR19" s="46"/>
      <c r="BLS19" s="46"/>
      <c r="BLT19" s="46"/>
      <c r="BLU19" s="46"/>
      <c r="BLV19" s="46"/>
      <c r="BLW19" s="46"/>
      <c r="BLX19" s="46"/>
      <c r="BLY19" s="46"/>
      <c r="BLZ19" s="46"/>
      <c r="BMA19" s="46"/>
      <c r="BMB19" s="46"/>
      <c r="BMC19" s="46"/>
      <c r="BMD19" s="46"/>
      <c r="BME19" s="46"/>
      <c r="BMF19" s="46"/>
      <c r="BMG19" s="46"/>
      <c r="BMH19" s="46"/>
      <c r="BMI19" s="46"/>
      <c r="BMJ19" s="46"/>
      <c r="BMK19" s="46"/>
      <c r="BML19" s="46"/>
      <c r="BMM19" s="46"/>
      <c r="BMN19" s="46"/>
      <c r="BMO19" s="46"/>
      <c r="BMP19" s="46"/>
      <c r="BMQ19" s="46"/>
      <c r="BMR19" s="46"/>
      <c r="BMS19" s="46"/>
      <c r="BMT19" s="46"/>
      <c r="BMU19" s="46"/>
      <c r="BMV19" s="46"/>
      <c r="BMW19" s="46"/>
      <c r="BMX19" s="46"/>
      <c r="BMY19" s="46"/>
      <c r="BMZ19" s="46"/>
      <c r="BNA19" s="46"/>
      <c r="BNB19" s="46"/>
      <c r="BNC19" s="46"/>
      <c r="BND19" s="46"/>
      <c r="BNE19" s="46"/>
      <c r="BNF19" s="46"/>
      <c r="BNG19" s="46"/>
      <c r="BNH19" s="46"/>
      <c r="BNI19" s="46"/>
      <c r="BNJ19" s="46"/>
      <c r="BNK19" s="46"/>
      <c r="BNL19" s="46"/>
      <c r="BNM19" s="46"/>
      <c r="BNN19" s="46"/>
      <c r="BNO19" s="46"/>
      <c r="BNP19" s="46"/>
      <c r="BNQ19" s="46"/>
      <c r="BNR19" s="46"/>
      <c r="BNS19" s="46"/>
      <c r="BNT19" s="46"/>
      <c r="BNU19" s="46"/>
      <c r="BNV19" s="46"/>
      <c r="BNW19" s="46"/>
      <c r="BNX19" s="46"/>
      <c r="BNY19" s="46"/>
      <c r="BNZ19" s="46"/>
      <c r="BOA19" s="46"/>
      <c r="BOB19" s="46"/>
      <c r="BOC19" s="46"/>
      <c r="BOD19" s="46"/>
      <c r="BOE19" s="46"/>
      <c r="BOF19" s="46"/>
      <c r="BOG19" s="46"/>
      <c r="BOH19" s="46"/>
      <c r="BOI19" s="46"/>
      <c r="BOJ19" s="46"/>
      <c r="BOK19" s="46"/>
      <c r="BOL19" s="46"/>
      <c r="BOM19" s="46"/>
      <c r="BON19" s="46"/>
      <c r="BOO19" s="46"/>
      <c r="BOP19" s="46"/>
      <c r="BOQ19" s="46"/>
      <c r="BOR19" s="46"/>
      <c r="BOS19" s="46"/>
      <c r="BOT19" s="46"/>
      <c r="BOU19" s="46"/>
      <c r="BOV19" s="46"/>
      <c r="BOW19" s="46"/>
      <c r="BOX19" s="46"/>
      <c r="BOY19" s="46"/>
      <c r="BOZ19" s="46"/>
      <c r="BPA19" s="46"/>
      <c r="BPB19" s="46"/>
      <c r="BPC19" s="46"/>
      <c r="BPD19" s="46"/>
      <c r="BPE19" s="46"/>
      <c r="BPF19" s="46"/>
      <c r="BPG19" s="46"/>
      <c r="BPH19" s="46"/>
      <c r="BPI19" s="46"/>
      <c r="BPJ19" s="46"/>
      <c r="BPK19" s="46"/>
      <c r="BPL19" s="46"/>
      <c r="BPM19" s="46"/>
      <c r="BPN19" s="46"/>
      <c r="BPO19" s="46"/>
      <c r="BPP19" s="46"/>
      <c r="BPQ19" s="46"/>
      <c r="BPR19" s="46"/>
      <c r="BPS19" s="46"/>
      <c r="BPT19" s="46"/>
      <c r="BPU19" s="46"/>
      <c r="BPV19" s="46"/>
      <c r="BPW19" s="46"/>
      <c r="BPX19" s="46"/>
      <c r="BPY19" s="46"/>
      <c r="BPZ19" s="46"/>
      <c r="BQA19" s="46"/>
      <c r="BQB19" s="46"/>
      <c r="BQC19" s="46"/>
      <c r="BQD19" s="46"/>
      <c r="BQE19" s="46"/>
      <c r="BQF19" s="46"/>
      <c r="BQG19" s="46"/>
      <c r="BQH19" s="46"/>
      <c r="BQI19" s="46"/>
      <c r="BQJ19" s="46"/>
      <c r="BQK19" s="46"/>
      <c r="BQL19" s="46"/>
      <c r="BQM19" s="46"/>
      <c r="BQN19" s="46"/>
      <c r="BQO19" s="46"/>
      <c r="BQP19" s="46"/>
      <c r="BQQ19" s="46"/>
      <c r="BQR19" s="46"/>
      <c r="BQS19" s="46"/>
      <c r="BQT19" s="46"/>
      <c r="BQU19" s="46"/>
      <c r="BQV19" s="46"/>
      <c r="BQW19" s="46"/>
      <c r="BQX19" s="46"/>
      <c r="BQY19" s="46"/>
      <c r="BQZ19" s="46"/>
    </row>
    <row r="20" spans="1:1820" s="12" customFormat="1" ht="27.95" hidden="1" customHeight="1" outlineLevel="4" x14ac:dyDescent="0.2">
      <c r="A20" s="282"/>
      <c r="B20" s="297"/>
      <c r="C20" s="77" t="s">
        <v>1031</v>
      </c>
      <c r="D20" s="10" t="s">
        <v>1031</v>
      </c>
      <c r="E20" s="78" t="s">
        <v>1019</v>
      </c>
      <c r="F20" s="78"/>
      <c r="G20" s="78"/>
      <c r="H20" s="10" t="s">
        <v>1028</v>
      </c>
      <c r="I20" s="10" t="s">
        <v>14</v>
      </c>
      <c r="J20" s="78"/>
      <c r="K20" s="78"/>
      <c r="L20" s="78"/>
      <c r="M20" s="78"/>
      <c r="N20" s="103" t="s">
        <v>192</v>
      </c>
      <c r="O20" s="103" t="s">
        <v>210</v>
      </c>
      <c r="P20" s="104">
        <v>0</v>
      </c>
      <c r="Q20" s="104">
        <v>0</v>
      </c>
      <c r="R20" s="104">
        <v>0.33</v>
      </c>
      <c r="S20" s="104">
        <v>0</v>
      </c>
      <c r="T20" s="104">
        <v>0</v>
      </c>
      <c r="U20" s="143">
        <v>0</v>
      </c>
      <c r="V20" s="104">
        <v>0.33</v>
      </c>
      <c r="W20" s="104">
        <v>0</v>
      </c>
      <c r="X20" s="104">
        <v>0</v>
      </c>
      <c r="Y20" s="104">
        <v>0</v>
      </c>
      <c r="Z20" s="104">
        <v>0.34</v>
      </c>
      <c r="AA20" s="104">
        <v>0</v>
      </c>
      <c r="AB20" s="198">
        <f t="shared" si="5"/>
        <v>1</v>
      </c>
      <c r="AC20" s="104">
        <v>0</v>
      </c>
      <c r="AD20" s="104">
        <v>0</v>
      </c>
      <c r="AE20" s="104">
        <v>0.33</v>
      </c>
      <c r="AF20" s="104">
        <v>0</v>
      </c>
      <c r="AG20" s="104">
        <v>0</v>
      </c>
      <c r="AH20" s="143">
        <v>0</v>
      </c>
      <c r="AI20" s="104">
        <v>0</v>
      </c>
      <c r="AJ20" s="104">
        <v>0</v>
      </c>
      <c r="AK20" s="104">
        <v>0</v>
      </c>
      <c r="AL20" s="104">
        <v>0</v>
      </c>
      <c r="AM20" s="104">
        <v>0</v>
      </c>
      <c r="AN20" s="104">
        <v>0</v>
      </c>
      <c r="AO20" s="21">
        <f t="shared" si="6"/>
        <v>0.33</v>
      </c>
      <c r="AP20" s="189">
        <f t="shared" si="7"/>
        <v>1</v>
      </c>
      <c r="AQ20" s="91" t="str">
        <f>+IF(AP20="","",IF(AND(SUM($P20:U20)=1,SUM($AC20:AH20)=1),"TERMINADA",IF(SUM($P20:U20)=0,"SIN INICIAR",IF(AP20&gt;1,"ADELANTADA",IF(AP20&lt;0.6,"CRÍTICA",IF(AP20&lt;0.95,"EN PROCESO","GESTIÓN NORMAL"))))))</f>
        <v>GESTIÓN NORMAL</v>
      </c>
      <c r="AR20" s="38" t="str">
        <f t="shared" si="1"/>
        <v>J</v>
      </c>
      <c r="AS20" s="44"/>
      <c r="AT20" s="44"/>
      <c r="AU20" s="44"/>
      <c r="AV20" s="79"/>
      <c r="AW20" s="79"/>
      <c r="AX20" s="162"/>
      <c r="AY20" s="79"/>
      <c r="AZ20" s="79"/>
      <c r="BA20" s="233">
        <f t="shared" si="2"/>
        <v>0.66999999999999993</v>
      </c>
      <c r="BB20" s="79"/>
      <c r="BC20" s="79"/>
      <c r="BD20" s="79"/>
      <c r="BE20" s="79"/>
      <c r="BF20" s="79"/>
      <c r="BG20" s="79"/>
      <c r="BH20" s="79"/>
      <c r="BI20" s="79"/>
      <c r="BJ20" s="79"/>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c r="IW20" s="46"/>
      <c r="IX20" s="46"/>
      <c r="IY20" s="46"/>
      <c r="IZ20" s="46"/>
      <c r="JA20" s="46"/>
      <c r="JB20" s="46"/>
      <c r="JC20" s="46"/>
      <c r="JD20" s="46"/>
      <c r="JE20" s="46"/>
      <c r="JF20" s="46"/>
      <c r="JG20" s="46"/>
      <c r="JH20" s="46"/>
      <c r="JI20" s="46"/>
      <c r="JJ20" s="46"/>
      <c r="JK20" s="46"/>
      <c r="JL20" s="46"/>
      <c r="JM20" s="46"/>
      <c r="JN20" s="46"/>
      <c r="JO20" s="46"/>
      <c r="JP20" s="46"/>
      <c r="JQ20" s="46"/>
      <c r="JR20" s="46"/>
      <c r="JS20" s="46"/>
      <c r="JT20" s="46"/>
      <c r="JU20" s="46"/>
      <c r="JV20" s="46"/>
      <c r="JW20" s="46"/>
      <c r="JX20" s="46"/>
      <c r="JY20" s="46"/>
      <c r="JZ20" s="46"/>
      <c r="KA20" s="46"/>
      <c r="KB20" s="46"/>
      <c r="KC20" s="46"/>
      <c r="KD20" s="46"/>
      <c r="KE20" s="46"/>
      <c r="KF20" s="46"/>
      <c r="KG20" s="46"/>
      <c r="KH20" s="46"/>
      <c r="KI20" s="46"/>
      <c r="KJ20" s="46"/>
      <c r="KK20" s="46"/>
      <c r="KL20" s="46"/>
      <c r="KM20" s="46"/>
      <c r="KN20" s="46"/>
      <c r="KO20" s="46"/>
      <c r="KP20" s="46"/>
      <c r="KQ20" s="46"/>
      <c r="KR20" s="46"/>
      <c r="KS20" s="46"/>
      <c r="KT20" s="46"/>
      <c r="KU20" s="46"/>
      <c r="KV20" s="46"/>
      <c r="KW20" s="46"/>
      <c r="KX20" s="46"/>
      <c r="KY20" s="46"/>
      <c r="KZ20" s="46"/>
      <c r="LA20" s="46"/>
      <c r="LB20" s="46"/>
      <c r="LC20" s="46"/>
      <c r="LD20" s="46"/>
      <c r="LE20" s="46"/>
      <c r="LF20" s="46"/>
      <c r="LG20" s="46"/>
      <c r="LH20" s="46"/>
      <c r="LI20" s="46"/>
      <c r="LJ20" s="46"/>
      <c r="LK20" s="46"/>
      <c r="LL20" s="46"/>
      <c r="LM20" s="46"/>
      <c r="LN20" s="46"/>
      <c r="LO20" s="46"/>
      <c r="LP20" s="46"/>
      <c r="LQ20" s="46"/>
      <c r="LR20" s="46"/>
      <c r="LS20" s="46"/>
      <c r="LT20" s="46"/>
      <c r="LU20" s="46"/>
      <c r="LV20" s="46"/>
      <c r="LW20" s="46"/>
      <c r="LX20" s="46"/>
      <c r="LY20" s="46"/>
      <c r="LZ20" s="46"/>
      <c r="MA20" s="46"/>
      <c r="MB20" s="46"/>
      <c r="MC20" s="46"/>
      <c r="MD20" s="46"/>
      <c r="ME20" s="46"/>
      <c r="MF20" s="46"/>
      <c r="MG20" s="46"/>
      <c r="MH20" s="46"/>
      <c r="MI20" s="46"/>
      <c r="MJ20" s="46"/>
      <c r="MK20" s="46"/>
      <c r="ML20" s="46"/>
      <c r="MM20" s="46"/>
      <c r="MN20" s="46"/>
      <c r="MO20" s="46"/>
      <c r="MP20" s="46"/>
      <c r="MQ20" s="46"/>
      <c r="MR20" s="46"/>
      <c r="MS20" s="46"/>
      <c r="MT20" s="46"/>
      <c r="MU20" s="46"/>
      <c r="MV20" s="46"/>
      <c r="MW20" s="46"/>
      <c r="MX20" s="46"/>
      <c r="MY20" s="46"/>
      <c r="MZ20" s="46"/>
      <c r="NA20" s="46"/>
      <c r="NB20" s="46"/>
      <c r="NC20" s="46"/>
      <c r="ND20" s="46"/>
      <c r="NE20" s="46"/>
      <c r="NF20" s="46"/>
      <c r="NG20" s="46"/>
      <c r="NH20" s="46"/>
      <c r="NI20" s="46"/>
      <c r="NJ20" s="46"/>
      <c r="NK20" s="46"/>
      <c r="NL20" s="46"/>
      <c r="NM20" s="46"/>
      <c r="NN20" s="46"/>
      <c r="NO20" s="46"/>
      <c r="NP20" s="46"/>
      <c r="NQ20" s="46"/>
      <c r="NR20" s="46"/>
      <c r="NS20" s="46"/>
      <c r="NT20" s="46"/>
      <c r="NU20" s="46"/>
      <c r="NV20" s="46"/>
      <c r="NW20" s="46"/>
      <c r="NX20" s="46"/>
      <c r="NY20" s="46"/>
      <c r="NZ20" s="46"/>
      <c r="OA20" s="46"/>
      <c r="OB20" s="46"/>
      <c r="OC20" s="46"/>
      <c r="OD20" s="46"/>
      <c r="OE20" s="46"/>
      <c r="OF20" s="46"/>
      <c r="OG20" s="46"/>
      <c r="OH20" s="46"/>
      <c r="OI20" s="46"/>
      <c r="OJ20" s="46"/>
      <c r="OK20" s="46"/>
      <c r="OL20" s="46"/>
      <c r="OM20" s="46"/>
      <c r="ON20" s="46"/>
      <c r="OO20" s="46"/>
      <c r="OP20" s="46"/>
      <c r="OQ20" s="46"/>
      <c r="OR20" s="46"/>
      <c r="OS20" s="46"/>
      <c r="OT20" s="46"/>
      <c r="OU20" s="46"/>
      <c r="OV20" s="46"/>
      <c r="OW20" s="46"/>
      <c r="OX20" s="46"/>
      <c r="OY20" s="46"/>
      <c r="OZ20" s="46"/>
      <c r="PA20" s="46"/>
      <c r="PB20" s="46"/>
      <c r="PC20" s="46"/>
      <c r="PD20" s="46"/>
      <c r="PE20" s="46"/>
      <c r="PF20" s="46"/>
      <c r="PG20" s="46"/>
      <c r="PH20" s="46"/>
      <c r="PI20" s="46"/>
      <c r="PJ20" s="46"/>
      <c r="PK20" s="46"/>
      <c r="PL20" s="46"/>
      <c r="PM20" s="46"/>
      <c r="PN20" s="46"/>
      <c r="PO20" s="46"/>
      <c r="PP20" s="46"/>
      <c r="PQ20" s="46"/>
      <c r="PR20" s="46"/>
      <c r="PS20" s="46"/>
      <c r="PT20" s="46"/>
      <c r="PU20" s="46"/>
      <c r="PV20" s="46"/>
      <c r="PW20" s="46"/>
      <c r="PX20" s="46"/>
      <c r="PY20" s="46"/>
      <c r="PZ20" s="46"/>
      <c r="QA20" s="46"/>
      <c r="QB20" s="46"/>
      <c r="QC20" s="46"/>
      <c r="QD20" s="46"/>
      <c r="QE20" s="46"/>
      <c r="QF20" s="46"/>
      <c r="QG20" s="46"/>
      <c r="QH20" s="46"/>
      <c r="QI20" s="46"/>
      <c r="QJ20" s="46"/>
      <c r="QK20" s="46"/>
      <c r="QL20" s="46"/>
      <c r="QM20" s="46"/>
      <c r="QN20" s="46"/>
      <c r="QO20" s="46"/>
      <c r="QP20" s="46"/>
      <c r="QQ20" s="46"/>
      <c r="QR20" s="46"/>
      <c r="QS20" s="46"/>
      <c r="QT20" s="46"/>
      <c r="QU20" s="46"/>
      <c r="QV20" s="46"/>
      <c r="QW20" s="46"/>
      <c r="QX20" s="46"/>
      <c r="QY20" s="46"/>
      <c r="QZ20" s="46"/>
      <c r="RA20" s="46"/>
      <c r="RB20" s="46"/>
      <c r="RC20" s="46"/>
      <c r="RD20" s="46"/>
      <c r="RE20" s="46"/>
      <c r="RF20" s="46"/>
      <c r="RG20" s="46"/>
      <c r="RH20" s="46"/>
      <c r="RI20" s="46"/>
      <c r="RJ20" s="46"/>
      <c r="RK20" s="46"/>
      <c r="RL20" s="46"/>
      <c r="RM20" s="46"/>
      <c r="RN20" s="46"/>
      <c r="RO20" s="46"/>
      <c r="RP20" s="46"/>
      <c r="RQ20" s="46"/>
      <c r="RR20" s="46"/>
      <c r="RS20" s="46"/>
      <c r="RT20" s="46"/>
      <c r="RU20" s="46"/>
      <c r="RV20" s="46"/>
      <c r="RW20" s="46"/>
      <c r="RX20" s="46"/>
      <c r="RY20" s="46"/>
      <c r="RZ20" s="46"/>
      <c r="SA20" s="46"/>
      <c r="SB20" s="46"/>
      <c r="SC20" s="46"/>
      <c r="SD20" s="46"/>
      <c r="SE20" s="46"/>
      <c r="SF20" s="46"/>
      <c r="SG20" s="46"/>
      <c r="SH20" s="46"/>
      <c r="SI20" s="46"/>
      <c r="SJ20" s="46"/>
      <c r="SK20" s="46"/>
      <c r="SL20" s="46"/>
      <c r="SM20" s="46"/>
      <c r="SN20" s="46"/>
      <c r="SO20" s="46"/>
      <c r="SP20" s="46"/>
      <c r="SQ20" s="46"/>
      <c r="SR20" s="46"/>
      <c r="SS20" s="46"/>
      <c r="ST20" s="46"/>
      <c r="SU20" s="46"/>
      <c r="SV20" s="46"/>
      <c r="SW20" s="46"/>
      <c r="SX20" s="46"/>
      <c r="SY20" s="46"/>
      <c r="SZ20" s="46"/>
      <c r="TA20" s="46"/>
      <c r="TB20" s="46"/>
      <c r="TC20" s="46"/>
      <c r="TD20" s="46"/>
      <c r="TE20" s="46"/>
      <c r="TF20" s="46"/>
      <c r="TG20" s="46"/>
      <c r="TH20" s="46"/>
      <c r="TI20" s="46"/>
      <c r="TJ20" s="46"/>
      <c r="TK20" s="46"/>
      <c r="TL20" s="46"/>
      <c r="TM20" s="46"/>
      <c r="TN20" s="46"/>
      <c r="TO20" s="46"/>
      <c r="TP20" s="46"/>
      <c r="TQ20" s="46"/>
      <c r="TR20" s="46"/>
      <c r="TS20" s="46"/>
      <c r="TT20" s="46"/>
      <c r="TU20" s="46"/>
      <c r="TV20" s="46"/>
      <c r="TW20" s="46"/>
      <c r="TX20" s="46"/>
      <c r="TY20" s="46"/>
      <c r="TZ20" s="46"/>
      <c r="UA20" s="46"/>
      <c r="UB20" s="46"/>
      <c r="UC20" s="46"/>
      <c r="UD20" s="46"/>
      <c r="UE20" s="46"/>
      <c r="UF20" s="46"/>
      <c r="UG20" s="46"/>
      <c r="UH20" s="46"/>
      <c r="UI20" s="46"/>
      <c r="UJ20" s="46"/>
      <c r="UK20" s="46"/>
      <c r="UL20" s="46"/>
      <c r="UM20" s="46"/>
      <c r="UN20" s="46"/>
      <c r="UO20" s="46"/>
      <c r="UP20" s="46"/>
      <c r="UQ20" s="46"/>
      <c r="UR20" s="46"/>
      <c r="US20" s="46"/>
      <c r="UT20" s="46"/>
      <c r="UU20" s="46"/>
      <c r="UV20" s="46"/>
      <c r="UW20" s="46"/>
      <c r="UX20" s="46"/>
      <c r="UY20" s="46"/>
      <c r="UZ20" s="46"/>
      <c r="VA20" s="46"/>
      <c r="VB20" s="46"/>
      <c r="VC20" s="46"/>
      <c r="VD20" s="46"/>
      <c r="VE20" s="46"/>
      <c r="VF20" s="46"/>
      <c r="VG20" s="46"/>
      <c r="VH20" s="46"/>
      <c r="VI20" s="46"/>
      <c r="VJ20" s="46"/>
      <c r="VK20" s="46"/>
      <c r="VL20" s="46"/>
      <c r="VM20" s="46"/>
      <c r="VN20" s="46"/>
      <c r="VO20" s="46"/>
      <c r="VP20" s="46"/>
      <c r="VQ20" s="46"/>
      <c r="VR20" s="46"/>
      <c r="VS20" s="46"/>
      <c r="VT20" s="46"/>
      <c r="VU20" s="46"/>
      <c r="VV20" s="46"/>
      <c r="VW20" s="46"/>
      <c r="VX20" s="46"/>
      <c r="VY20" s="46"/>
      <c r="VZ20" s="46"/>
      <c r="WA20" s="46"/>
      <c r="WB20" s="46"/>
      <c r="WC20" s="46"/>
      <c r="WD20" s="46"/>
      <c r="WE20" s="46"/>
      <c r="WF20" s="46"/>
      <c r="WG20" s="46"/>
      <c r="WH20" s="46"/>
      <c r="WI20" s="46"/>
      <c r="WJ20" s="46"/>
      <c r="WK20" s="46"/>
      <c r="WL20" s="46"/>
      <c r="WM20" s="46"/>
      <c r="WN20" s="46"/>
      <c r="WO20" s="46"/>
      <c r="WP20" s="46"/>
      <c r="WQ20" s="46"/>
      <c r="WR20" s="46"/>
      <c r="WS20" s="46"/>
      <c r="WT20" s="46"/>
      <c r="WU20" s="46"/>
      <c r="WV20" s="46"/>
      <c r="WW20" s="46"/>
      <c r="WX20" s="46"/>
      <c r="WY20" s="46"/>
      <c r="WZ20" s="46"/>
      <c r="XA20" s="46"/>
      <c r="XB20" s="46"/>
      <c r="XC20" s="46"/>
      <c r="XD20" s="46"/>
      <c r="XE20" s="46"/>
      <c r="XF20" s="46"/>
      <c r="XG20" s="46"/>
      <c r="XH20" s="46"/>
      <c r="XI20" s="46"/>
      <c r="XJ20" s="46"/>
      <c r="XK20" s="46"/>
      <c r="XL20" s="46"/>
      <c r="XM20" s="46"/>
      <c r="XN20" s="46"/>
      <c r="XO20" s="46"/>
      <c r="XP20" s="46"/>
      <c r="XQ20" s="46"/>
      <c r="XR20" s="46"/>
      <c r="XS20" s="46"/>
      <c r="XT20" s="46"/>
      <c r="XU20" s="46"/>
      <c r="XV20" s="46"/>
      <c r="XW20" s="46"/>
      <c r="XX20" s="46"/>
      <c r="XY20" s="46"/>
      <c r="XZ20" s="46"/>
      <c r="YA20" s="46"/>
      <c r="YB20" s="46"/>
      <c r="YC20" s="46"/>
      <c r="YD20" s="46"/>
      <c r="YE20" s="46"/>
      <c r="YF20" s="46"/>
      <c r="YG20" s="46"/>
      <c r="YH20" s="46"/>
      <c r="YI20" s="46"/>
      <c r="YJ20" s="46"/>
      <c r="YK20" s="46"/>
      <c r="YL20" s="46"/>
      <c r="YM20" s="46"/>
      <c r="YN20" s="46"/>
      <c r="YO20" s="46"/>
      <c r="YP20" s="46"/>
      <c r="YQ20" s="46"/>
      <c r="YR20" s="46"/>
      <c r="YS20" s="46"/>
      <c r="YT20" s="46"/>
      <c r="YU20" s="46"/>
      <c r="YV20" s="46"/>
      <c r="YW20" s="46"/>
      <c r="YX20" s="46"/>
      <c r="YY20" s="46"/>
      <c r="YZ20" s="46"/>
      <c r="ZA20" s="46"/>
      <c r="ZB20" s="46"/>
      <c r="ZC20" s="46"/>
      <c r="ZD20" s="46"/>
      <c r="ZE20" s="46"/>
      <c r="ZF20" s="46"/>
      <c r="ZG20" s="46"/>
      <c r="ZH20" s="46"/>
      <c r="ZI20" s="46"/>
      <c r="ZJ20" s="46"/>
      <c r="ZK20" s="46"/>
      <c r="ZL20" s="46"/>
      <c r="ZM20" s="46"/>
      <c r="ZN20" s="46"/>
      <c r="ZO20" s="46"/>
      <c r="ZP20" s="46"/>
      <c r="ZQ20" s="46"/>
      <c r="ZR20" s="46"/>
      <c r="ZS20" s="46"/>
      <c r="ZT20" s="46"/>
      <c r="ZU20" s="46"/>
      <c r="ZV20" s="46"/>
      <c r="ZW20" s="46"/>
      <c r="ZX20" s="46"/>
      <c r="ZY20" s="46"/>
      <c r="ZZ20" s="46"/>
      <c r="AAA20" s="46"/>
      <c r="AAB20" s="46"/>
      <c r="AAC20" s="46"/>
      <c r="AAD20" s="46"/>
      <c r="AAE20" s="46"/>
      <c r="AAF20" s="46"/>
      <c r="AAG20" s="46"/>
      <c r="AAH20" s="46"/>
      <c r="AAI20" s="46"/>
      <c r="AAJ20" s="46"/>
      <c r="AAK20" s="46"/>
      <c r="AAL20" s="46"/>
      <c r="AAM20" s="46"/>
      <c r="AAN20" s="46"/>
      <c r="AAO20" s="46"/>
      <c r="AAP20" s="46"/>
      <c r="AAQ20" s="46"/>
      <c r="AAR20" s="46"/>
      <c r="AAS20" s="46"/>
      <c r="AAT20" s="46"/>
      <c r="AAU20" s="46"/>
      <c r="AAV20" s="46"/>
      <c r="AAW20" s="46"/>
      <c r="AAX20" s="46"/>
      <c r="AAY20" s="46"/>
      <c r="AAZ20" s="46"/>
      <c r="ABA20" s="46"/>
      <c r="ABB20" s="46"/>
      <c r="ABC20" s="46"/>
      <c r="ABD20" s="46"/>
      <c r="ABE20" s="46"/>
      <c r="ABF20" s="46"/>
      <c r="ABG20" s="46"/>
      <c r="ABH20" s="46"/>
      <c r="ABI20" s="46"/>
      <c r="ABJ20" s="46"/>
      <c r="ABK20" s="46"/>
      <c r="ABL20" s="46"/>
      <c r="ABM20" s="46"/>
      <c r="ABN20" s="46"/>
      <c r="ABO20" s="46"/>
      <c r="ABP20" s="46"/>
      <c r="ABQ20" s="46"/>
      <c r="ABR20" s="46"/>
      <c r="ABS20" s="46"/>
      <c r="ABT20" s="46"/>
      <c r="ABU20" s="46"/>
      <c r="ABV20" s="46"/>
      <c r="ABW20" s="46"/>
      <c r="ABX20" s="46"/>
      <c r="ABY20" s="46"/>
      <c r="ABZ20" s="46"/>
      <c r="ACA20" s="46"/>
      <c r="ACB20" s="46"/>
      <c r="ACC20" s="46"/>
      <c r="ACD20" s="46"/>
      <c r="ACE20" s="46"/>
      <c r="ACF20" s="46"/>
      <c r="ACG20" s="46"/>
      <c r="ACH20" s="46"/>
      <c r="ACI20" s="46"/>
      <c r="ACJ20" s="46"/>
      <c r="ACK20" s="46"/>
      <c r="ACL20" s="46"/>
      <c r="ACM20" s="46"/>
      <c r="ACN20" s="46"/>
      <c r="ACO20" s="46"/>
      <c r="ACP20" s="46"/>
      <c r="ACQ20" s="46"/>
      <c r="ACR20" s="46"/>
      <c r="ACS20" s="46"/>
      <c r="ACT20" s="46"/>
      <c r="ACU20" s="46"/>
      <c r="ACV20" s="46"/>
      <c r="ACW20" s="46"/>
      <c r="ACX20" s="46"/>
      <c r="ACY20" s="46"/>
      <c r="ACZ20" s="46"/>
      <c r="ADA20" s="46"/>
      <c r="ADB20" s="46"/>
      <c r="ADC20" s="46"/>
      <c r="ADD20" s="46"/>
      <c r="ADE20" s="46"/>
      <c r="ADF20" s="46"/>
      <c r="ADG20" s="46"/>
      <c r="ADH20" s="46"/>
      <c r="ADI20" s="46"/>
      <c r="ADJ20" s="46"/>
      <c r="ADK20" s="46"/>
      <c r="ADL20" s="46"/>
      <c r="ADM20" s="46"/>
      <c r="ADN20" s="46"/>
      <c r="ADO20" s="46"/>
      <c r="ADP20" s="46"/>
      <c r="ADQ20" s="46"/>
      <c r="ADR20" s="46"/>
      <c r="ADS20" s="46"/>
      <c r="ADT20" s="46"/>
      <c r="ADU20" s="46"/>
      <c r="ADV20" s="46"/>
      <c r="ADW20" s="46"/>
      <c r="ADX20" s="46"/>
      <c r="ADY20" s="46"/>
      <c r="ADZ20" s="46"/>
      <c r="AEA20" s="46"/>
      <c r="AEB20" s="46"/>
      <c r="AEC20" s="46"/>
      <c r="AED20" s="46"/>
      <c r="AEE20" s="46"/>
      <c r="AEF20" s="46"/>
      <c r="AEG20" s="46"/>
      <c r="AEH20" s="46"/>
      <c r="AEI20" s="46"/>
      <c r="AEJ20" s="46"/>
      <c r="AEK20" s="46"/>
      <c r="AEL20" s="46"/>
      <c r="AEM20" s="46"/>
      <c r="AEN20" s="46"/>
      <c r="AEO20" s="46"/>
      <c r="AEP20" s="46"/>
      <c r="AEQ20" s="46"/>
      <c r="AER20" s="46"/>
      <c r="AES20" s="46"/>
      <c r="AET20" s="46"/>
      <c r="AEU20" s="46"/>
      <c r="AEV20" s="46"/>
      <c r="AEW20" s="46"/>
      <c r="AEX20" s="46"/>
      <c r="AEY20" s="46"/>
      <c r="AEZ20" s="46"/>
      <c r="AFA20" s="46"/>
      <c r="AFB20" s="46"/>
      <c r="AFC20" s="46"/>
      <c r="AFD20" s="46"/>
      <c r="AFE20" s="46"/>
      <c r="AFF20" s="46"/>
      <c r="AFG20" s="46"/>
      <c r="AFH20" s="46"/>
      <c r="AFI20" s="46"/>
      <c r="AFJ20" s="46"/>
      <c r="AFK20" s="46"/>
      <c r="AFL20" s="46"/>
      <c r="AFM20" s="46"/>
      <c r="AFN20" s="46"/>
      <c r="AFO20" s="46"/>
      <c r="AFP20" s="46"/>
      <c r="AFQ20" s="46"/>
      <c r="AFR20" s="46"/>
      <c r="AFS20" s="46"/>
      <c r="AFT20" s="46"/>
      <c r="AFU20" s="46"/>
      <c r="AFV20" s="46"/>
      <c r="AFW20" s="46"/>
      <c r="AFX20" s="46"/>
      <c r="AFY20" s="46"/>
      <c r="AFZ20" s="46"/>
      <c r="AGA20" s="46"/>
      <c r="AGB20" s="46"/>
      <c r="AGC20" s="46"/>
      <c r="AGD20" s="46"/>
      <c r="AGE20" s="46"/>
      <c r="AGF20" s="46"/>
      <c r="AGG20" s="46"/>
      <c r="AGH20" s="46"/>
      <c r="AGI20" s="46"/>
      <c r="AGJ20" s="46"/>
      <c r="AGK20" s="46"/>
      <c r="AGL20" s="46"/>
      <c r="AGM20" s="46"/>
      <c r="AGN20" s="46"/>
      <c r="AGO20" s="46"/>
      <c r="AGP20" s="46"/>
      <c r="AGQ20" s="46"/>
      <c r="AGR20" s="46"/>
      <c r="AGS20" s="46"/>
      <c r="AGT20" s="46"/>
      <c r="AGU20" s="46"/>
      <c r="AGV20" s="46"/>
      <c r="AGW20" s="46"/>
      <c r="AGX20" s="46"/>
      <c r="AGY20" s="46"/>
      <c r="AGZ20" s="46"/>
      <c r="AHA20" s="46"/>
      <c r="AHB20" s="46"/>
      <c r="AHC20" s="46"/>
      <c r="AHD20" s="46"/>
      <c r="AHE20" s="46"/>
      <c r="AHF20" s="46"/>
      <c r="AHG20" s="46"/>
      <c r="AHH20" s="46"/>
      <c r="AHI20" s="46"/>
      <c r="AHJ20" s="46"/>
      <c r="AHK20" s="46"/>
      <c r="AHL20" s="46"/>
      <c r="AHM20" s="46"/>
      <c r="AHN20" s="46"/>
      <c r="AHO20" s="46"/>
      <c r="AHP20" s="46"/>
      <c r="AHQ20" s="46"/>
      <c r="AHR20" s="46"/>
      <c r="AHS20" s="46"/>
      <c r="AHT20" s="46"/>
      <c r="AHU20" s="46"/>
      <c r="AHV20" s="46"/>
      <c r="AHW20" s="46"/>
      <c r="AHX20" s="46"/>
      <c r="AHY20" s="46"/>
      <c r="AHZ20" s="46"/>
      <c r="AIA20" s="46"/>
      <c r="AIB20" s="46"/>
      <c r="AIC20" s="46"/>
      <c r="AID20" s="46"/>
      <c r="AIE20" s="46"/>
      <c r="AIF20" s="46"/>
      <c r="AIG20" s="46"/>
      <c r="AIH20" s="46"/>
      <c r="AII20" s="46"/>
      <c r="AIJ20" s="46"/>
      <c r="AIK20" s="46"/>
      <c r="AIL20" s="46"/>
      <c r="AIM20" s="46"/>
      <c r="AIN20" s="46"/>
      <c r="AIO20" s="46"/>
      <c r="AIP20" s="46"/>
      <c r="AIQ20" s="46"/>
      <c r="AIR20" s="46"/>
      <c r="AIS20" s="46"/>
      <c r="AIT20" s="46"/>
      <c r="AIU20" s="46"/>
      <c r="AIV20" s="46"/>
      <c r="AIW20" s="46"/>
      <c r="AIX20" s="46"/>
      <c r="AIY20" s="46"/>
      <c r="AIZ20" s="46"/>
      <c r="AJA20" s="46"/>
      <c r="AJB20" s="46"/>
      <c r="AJC20" s="46"/>
      <c r="AJD20" s="46"/>
      <c r="AJE20" s="46"/>
      <c r="AJF20" s="46"/>
      <c r="AJG20" s="46"/>
      <c r="AJH20" s="46"/>
      <c r="AJI20" s="46"/>
      <c r="AJJ20" s="46"/>
      <c r="AJK20" s="46"/>
      <c r="AJL20" s="46"/>
      <c r="AJM20" s="46"/>
      <c r="AJN20" s="46"/>
      <c r="AJO20" s="46"/>
      <c r="AJP20" s="46"/>
      <c r="AJQ20" s="46"/>
      <c r="AJR20" s="46"/>
      <c r="AJS20" s="46"/>
      <c r="AJT20" s="46"/>
      <c r="AJU20" s="46"/>
      <c r="AJV20" s="46"/>
      <c r="AJW20" s="46"/>
      <c r="AJX20" s="46"/>
      <c r="AJY20" s="46"/>
      <c r="AJZ20" s="46"/>
      <c r="AKA20" s="46"/>
      <c r="AKB20" s="46"/>
      <c r="AKC20" s="46"/>
      <c r="AKD20" s="46"/>
      <c r="AKE20" s="46"/>
      <c r="AKF20" s="46"/>
      <c r="AKG20" s="46"/>
      <c r="AKH20" s="46"/>
      <c r="AKI20" s="46"/>
      <c r="AKJ20" s="46"/>
      <c r="AKK20" s="46"/>
      <c r="AKL20" s="46"/>
      <c r="AKM20" s="46"/>
      <c r="AKN20" s="46"/>
      <c r="AKO20" s="46"/>
      <c r="AKP20" s="46"/>
      <c r="AKQ20" s="46"/>
      <c r="AKR20" s="46"/>
      <c r="AKS20" s="46"/>
      <c r="AKT20" s="46"/>
      <c r="AKU20" s="46"/>
      <c r="AKV20" s="46"/>
      <c r="AKW20" s="46"/>
      <c r="AKX20" s="46"/>
      <c r="AKY20" s="46"/>
      <c r="AKZ20" s="46"/>
      <c r="ALA20" s="46"/>
      <c r="ALB20" s="46"/>
      <c r="ALC20" s="46"/>
      <c r="ALD20" s="46"/>
      <c r="ALE20" s="46"/>
      <c r="ALF20" s="46"/>
      <c r="ALG20" s="46"/>
      <c r="ALH20" s="46"/>
      <c r="ALI20" s="46"/>
      <c r="ALJ20" s="46"/>
      <c r="ALK20" s="46"/>
      <c r="ALL20" s="46"/>
      <c r="ALM20" s="46"/>
      <c r="ALN20" s="46"/>
      <c r="ALO20" s="46"/>
      <c r="ALP20" s="46"/>
      <c r="ALQ20" s="46"/>
      <c r="ALR20" s="46"/>
      <c r="ALS20" s="46"/>
      <c r="ALT20" s="46"/>
      <c r="ALU20" s="46"/>
      <c r="ALV20" s="46"/>
      <c r="ALW20" s="46"/>
      <c r="ALX20" s="46"/>
      <c r="ALY20" s="46"/>
      <c r="ALZ20" s="46"/>
      <c r="AMA20" s="46"/>
      <c r="AMB20" s="46"/>
      <c r="AMC20" s="46"/>
      <c r="AMD20" s="46"/>
      <c r="AME20" s="46"/>
      <c r="AMF20" s="46"/>
      <c r="AMG20" s="46"/>
      <c r="AMH20" s="46"/>
      <c r="AMI20" s="46"/>
      <c r="AMJ20" s="46"/>
      <c r="AMK20" s="46"/>
      <c r="AML20" s="46"/>
      <c r="AMM20" s="46"/>
      <c r="AMN20" s="46"/>
      <c r="AMO20" s="46"/>
      <c r="AMP20" s="46"/>
      <c r="AMQ20" s="46"/>
      <c r="AMR20" s="46"/>
      <c r="AMS20" s="46"/>
      <c r="AMT20" s="46"/>
      <c r="AMU20" s="46"/>
      <c r="AMV20" s="46"/>
      <c r="AMW20" s="46"/>
      <c r="AMX20" s="46"/>
      <c r="AMY20" s="46"/>
      <c r="AMZ20" s="46"/>
      <c r="ANA20" s="46"/>
      <c r="ANB20" s="46"/>
      <c r="ANC20" s="46"/>
      <c r="AND20" s="46"/>
      <c r="ANE20" s="46"/>
      <c r="ANF20" s="46"/>
      <c r="ANG20" s="46"/>
      <c r="ANH20" s="46"/>
      <c r="ANI20" s="46"/>
      <c r="ANJ20" s="46"/>
      <c r="ANK20" s="46"/>
      <c r="ANL20" s="46"/>
      <c r="ANM20" s="46"/>
      <c r="ANN20" s="46"/>
      <c r="ANO20" s="46"/>
      <c r="ANP20" s="46"/>
      <c r="ANQ20" s="46"/>
      <c r="ANR20" s="46"/>
      <c r="ANS20" s="46"/>
      <c r="ANT20" s="46"/>
      <c r="ANU20" s="46"/>
      <c r="ANV20" s="46"/>
      <c r="ANW20" s="46"/>
      <c r="ANX20" s="46"/>
      <c r="ANY20" s="46"/>
      <c r="ANZ20" s="46"/>
      <c r="AOA20" s="46"/>
      <c r="AOB20" s="46"/>
      <c r="AOC20" s="46"/>
      <c r="AOD20" s="46"/>
      <c r="AOE20" s="46"/>
      <c r="AOF20" s="46"/>
      <c r="AOG20" s="46"/>
      <c r="AOH20" s="46"/>
      <c r="AOI20" s="46"/>
      <c r="AOJ20" s="46"/>
      <c r="AOK20" s="46"/>
      <c r="AOL20" s="46"/>
      <c r="AOM20" s="46"/>
      <c r="AON20" s="46"/>
      <c r="AOO20" s="46"/>
      <c r="AOP20" s="46"/>
      <c r="AOQ20" s="46"/>
      <c r="AOR20" s="46"/>
      <c r="AOS20" s="46"/>
      <c r="AOT20" s="46"/>
      <c r="AOU20" s="46"/>
      <c r="AOV20" s="46"/>
      <c r="AOW20" s="46"/>
      <c r="AOX20" s="46"/>
      <c r="AOY20" s="46"/>
      <c r="AOZ20" s="46"/>
      <c r="APA20" s="46"/>
      <c r="APB20" s="46"/>
      <c r="APC20" s="46"/>
      <c r="APD20" s="46"/>
      <c r="APE20" s="46"/>
      <c r="APF20" s="46"/>
      <c r="APG20" s="46"/>
      <c r="APH20" s="46"/>
      <c r="API20" s="46"/>
      <c r="APJ20" s="46"/>
      <c r="APK20" s="46"/>
      <c r="APL20" s="46"/>
      <c r="APM20" s="46"/>
      <c r="APN20" s="46"/>
      <c r="APO20" s="46"/>
      <c r="APP20" s="46"/>
      <c r="APQ20" s="46"/>
      <c r="APR20" s="46"/>
      <c r="APS20" s="46"/>
      <c r="APT20" s="46"/>
      <c r="APU20" s="46"/>
      <c r="APV20" s="46"/>
      <c r="APW20" s="46"/>
      <c r="APX20" s="46"/>
      <c r="APY20" s="46"/>
      <c r="APZ20" s="46"/>
      <c r="AQA20" s="46"/>
      <c r="AQB20" s="46"/>
      <c r="AQC20" s="46"/>
      <c r="AQD20" s="46"/>
      <c r="AQE20" s="46"/>
      <c r="AQF20" s="46"/>
      <c r="AQG20" s="46"/>
      <c r="AQH20" s="46"/>
      <c r="AQI20" s="46"/>
      <c r="AQJ20" s="46"/>
      <c r="AQK20" s="46"/>
      <c r="AQL20" s="46"/>
      <c r="AQM20" s="46"/>
      <c r="AQN20" s="46"/>
      <c r="AQO20" s="46"/>
      <c r="AQP20" s="46"/>
      <c r="AQQ20" s="46"/>
      <c r="AQR20" s="46"/>
      <c r="AQS20" s="46"/>
      <c r="AQT20" s="46"/>
      <c r="AQU20" s="46"/>
      <c r="AQV20" s="46"/>
      <c r="AQW20" s="46"/>
      <c r="AQX20" s="46"/>
      <c r="AQY20" s="46"/>
      <c r="AQZ20" s="46"/>
      <c r="ARA20" s="46"/>
      <c r="ARB20" s="46"/>
      <c r="ARC20" s="46"/>
      <c r="ARD20" s="46"/>
      <c r="ARE20" s="46"/>
      <c r="ARF20" s="46"/>
      <c r="ARG20" s="46"/>
      <c r="ARH20" s="46"/>
      <c r="ARI20" s="46"/>
      <c r="ARJ20" s="46"/>
      <c r="ARK20" s="46"/>
      <c r="ARL20" s="46"/>
      <c r="ARM20" s="46"/>
      <c r="ARN20" s="46"/>
      <c r="ARO20" s="46"/>
      <c r="ARP20" s="46"/>
      <c r="ARQ20" s="46"/>
      <c r="ARR20" s="46"/>
      <c r="ARS20" s="46"/>
      <c r="ART20" s="46"/>
      <c r="ARU20" s="46"/>
      <c r="ARV20" s="46"/>
      <c r="ARW20" s="46"/>
      <c r="ARX20" s="46"/>
      <c r="ARY20" s="46"/>
      <c r="ARZ20" s="46"/>
      <c r="ASA20" s="46"/>
      <c r="ASB20" s="46"/>
      <c r="ASC20" s="46"/>
      <c r="ASD20" s="46"/>
      <c r="ASE20" s="46"/>
      <c r="ASF20" s="46"/>
      <c r="ASG20" s="46"/>
      <c r="ASH20" s="46"/>
      <c r="ASI20" s="46"/>
      <c r="ASJ20" s="46"/>
      <c r="ASK20" s="46"/>
      <c r="ASL20" s="46"/>
      <c r="ASM20" s="46"/>
      <c r="ASN20" s="46"/>
      <c r="ASO20" s="46"/>
      <c r="ASP20" s="46"/>
      <c r="ASQ20" s="46"/>
      <c r="ASR20" s="46"/>
      <c r="ASS20" s="46"/>
      <c r="AST20" s="46"/>
      <c r="ASU20" s="46"/>
      <c r="ASV20" s="46"/>
      <c r="ASW20" s="46"/>
      <c r="ASX20" s="46"/>
      <c r="ASY20" s="46"/>
      <c r="ASZ20" s="46"/>
      <c r="ATA20" s="46"/>
      <c r="ATB20" s="46"/>
      <c r="ATC20" s="46"/>
      <c r="ATD20" s="46"/>
      <c r="ATE20" s="46"/>
      <c r="ATF20" s="46"/>
      <c r="ATG20" s="46"/>
      <c r="ATH20" s="46"/>
      <c r="ATI20" s="46"/>
      <c r="ATJ20" s="46"/>
      <c r="ATK20" s="46"/>
      <c r="ATL20" s="46"/>
      <c r="ATM20" s="46"/>
      <c r="ATN20" s="46"/>
      <c r="ATO20" s="46"/>
      <c r="ATP20" s="46"/>
      <c r="ATQ20" s="46"/>
      <c r="ATR20" s="46"/>
      <c r="ATS20" s="46"/>
      <c r="ATT20" s="46"/>
      <c r="ATU20" s="46"/>
      <c r="ATV20" s="46"/>
      <c r="ATW20" s="46"/>
      <c r="ATX20" s="46"/>
      <c r="ATY20" s="46"/>
      <c r="ATZ20" s="46"/>
      <c r="AUA20" s="46"/>
      <c r="AUB20" s="46"/>
      <c r="AUC20" s="46"/>
      <c r="AUD20" s="46"/>
      <c r="AUE20" s="46"/>
      <c r="AUF20" s="46"/>
      <c r="AUG20" s="46"/>
      <c r="AUH20" s="46"/>
      <c r="AUI20" s="46"/>
      <c r="AUJ20" s="46"/>
      <c r="AUK20" s="46"/>
      <c r="AUL20" s="46"/>
      <c r="AUM20" s="46"/>
      <c r="AUN20" s="46"/>
      <c r="AUO20" s="46"/>
      <c r="AUP20" s="46"/>
      <c r="AUQ20" s="46"/>
      <c r="AUR20" s="46"/>
      <c r="AUS20" s="46"/>
      <c r="AUT20" s="46"/>
      <c r="AUU20" s="46"/>
      <c r="AUV20" s="46"/>
      <c r="AUW20" s="46"/>
      <c r="AUX20" s="46"/>
      <c r="AUY20" s="46"/>
      <c r="AUZ20" s="46"/>
      <c r="AVA20" s="46"/>
      <c r="AVB20" s="46"/>
      <c r="AVC20" s="46"/>
      <c r="AVD20" s="46"/>
      <c r="AVE20" s="46"/>
      <c r="AVF20" s="46"/>
      <c r="AVG20" s="46"/>
      <c r="AVH20" s="46"/>
      <c r="AVI20" s="46"/>
      <c r="AVJ20" s="46"/>
      <c r="AVK20" s="46"/>
      <c r="AVL20" s="46"/>
      <c r="AVM20" s="46"/>
      <c r="AVN20" s="46"/>
      <c r="AVO20" s="46"/>
      <c r="AVP20" s="46"/>
      <c r="AVQ20" s="46"/>
      <c r="AVR20" s="46"/>
      <c r="AVS20" s="46"/>
      <c r="AVT20" s="46"/>
      <c r="AVU20" s="46"/>
      <c r="AVV20" s="46"/>
      <c r="AVW20" s="46"/>
      <c r="AVX20" s="46"/>
      <c r="AVY20" s="46"/>
      <c r="AVZ20" s="46"/>
      <c r="AWA20" s="46"/>
      <c r="AWB20" s="46"/>
      <c r="AWC20" s="46"/>
      <c r="AWD20" s="46"/>
      <c r="AWE20" s="46"/>
      <c r="AWF20" s="46"/>
      <c r="AWG20" s="46"/>
      <c r="AWH20" s="46"/>
      <c r="AWI20" s="46"/>
      <c r="AWJ20" s="46"/>
      <c r="AWK20" s="46"/>
      <c r="AWL20" s="46"/>
      <c r="AWM20" s="46"/>
      <c r="AWN20" s="46"/>
      <c r="AWO20" s="46"/>
      <c r="AWP20" s="46"/>
      <c r="AWQ20" s="46"/>
      <c r="AWR20" s="46"/>
      <c r="AWS20" s="46"/>
      <c r="AWT20" s="46"/>
      <c r="AWU20" s="46"/>
      <c r="AWV20" s="46"/>
      <c r="AWW20" s="46"/>
      <c r="AWX20" s="46"/>
      <c r="AWY20" s="46"/>
      <c r="AWZ20" s="46"/>
      <c r="AXA20" s="46"/>
      <c r="AXB20" s="46"/>
      <c r="AXC20" s="46"/>
      <c r="AXD20" s="46"/>
      <c r="AXE20" s="46"/>
      <c r="AXF20" s="46"/>
      <c r="AXG20" s="46"/>
      <c r="AXH20" s="46"/>
      <c r="AXI20" s="46"/>
      <c r="AXJ20" s="46"/>
      <c r="AXK20" s="46"/>
      <c r="AXL20" s="46"/>
      <c r="AXM20" s="46"/>
      <c r="AXN20" s="46"/>
      <c r="AXO20" s="46"/>
      <c r="AXP20" s="46"/>
      <c r="AXQ20" s="46"/>
      <c r="AXR20" s="46"/>
      <c r="AXS20" s="46"/>
      <c r="AXT20" s="46"/>
      <c r="AXU20" s="46"/>
      <c r="AXV20" s="46"/>
      <c r="AXW20" s="46"/>
      <c r="AXX20" s="46"/>
      <c r="AXY20" s="46"/>
      <c r="AXZ20" s="46"/>
      <c r="AYA20" s="46"/>
      <c r="AYB20" s="46"/>
      <c r="AYC20" s="46"/>
      <c r="AYD20" s="46"/>
      <c r="AYE20" s="46"/>
      <c r="AYF20" s="46"/>
      <c r="AYG20" s="46"/>
      <c r="AYH20" s="46"/>
      <c r="AYI20" s="46"/>
      <c r="AYJ20" s="46"/>
      <c r="AYK20" s="46"/>
      <c r="AYL20" s="46"/>
      <c r="AYM20" s="46"/>
      <c r="AYN20" s="46"/>
      <c r="AYO20" s="46"/>
      <c r="AYP20" s="46"/>
      <c r="AYQ20" s="46"/>
      <c r="AYR20" s="46"/>
      <c r="AYS20" s="46"/>
      <c r="AYT20" s="46"/>
      <c r="AYU20" s="46"/>
      <c r="AYV20" s="46"/>
      <c r="AYW20" s="46"/>
      <c r="AYX20" s="46"/>
      <c r="AYY20" s="46"/>
      <c r="AYZ20" s="46"/>
      <c r="AZA20" s="46"/>
      <c r="AZB20" s="46"/>
      <c r="AZC20" s="46"/>
      <c r="AZD20" s="46"/>
      <c r="AZE20" s="46"/>
      <c r="AZF20" s="46"/>
      <c r="AZG20" s="46"/>
      <c r="AZH20" s="46"/>
      <c r="AZI20" s="46"/>
      <c r="AZJ20" s="46"/>
      <c r="AZK20" s="46"/>
      <c r="AZL20" s="46"/>
      <c r="AZM20" s="46"/>
      <c r="AZN20" s="46"/>
      <c r="AZO20" s="46"/>
      <c r="AZP20" s="46"/>
      <c r="AZQ20" s="46"/>
      <c r="AZR20" s="46"/>
      <c r="AZS20" s="46"/>
      <c r="AZT20" s="46"/>
      <c r="AZU20" s="46"/>
      <c r="AZV20" s="46"/>
      <c r="AZW20" s="46"/>
      <c r="AZX20" s="46"/>
      <c r="AZY20" s="46"/>
      <c r="AZZ20" s="46"/>
      <c r="BAA20" s="46"/>
      <c r="BAB20" s="46"/>
      <c r="BAC20" s="46"/>
      <c r="BAD20" s="46"/>
      <c r="BAE20" s="46"/>
      <c r="BAF20" s="46"/>
      <c r="BAG20" s="46"/>
      <c r="BAH20" s="46"/>
      <c r="BAI20" s="46"/>
      <c r="BAJ20" s="46"/>
      <c r="BAK20" s="46"/>
      <c r="BAL20" s="46"/>
      <c r="BAM20" s="46"/>
      <c r="BAN20" s="46"/>
      <c r="BAO20" s="46"/>
      <c r="BAP20" s="46"/>
      <c r="BAQ20" s="46"/>
      <c r="BAR20" s="46"/>
      <c r="BAS20" s="46"/>
      <c r="BAT20" s="46"/>
      <c r="BAU20" s="46"/>
      <c r="BAV20" s="46"/>
      <c r="BAW20" s="46"/>
      <c r="BAX20" s="46"/>
      <c r="BAY20" s="46"/>
      <c r="BAZ20" s="46"/>
      <c r="BBA20" s="46"/>
      <c r="BBB20" s="46"/>
      <c r="BBC20" s="46"/>
      <c r="BBD20" s="46"/>
      <c r="BBE20" s="46"/>
      <c r="BBF20" s="46"/>
      <c r="BBG20" s="46"/>
      <c r="BBH20" s="46"/>
      <c r="BBI20" s="46"/>
      <c r="BBJ20" s="46"/>
      <c r="BBK20" s="46"/>
      <c r="BBL20" s="46"/>
      <c r="BBM20" s="46"/>
      <c r="BBN20" s="46"/>
      <c r="BBO20" s="46"/>
      <c r="BBP20" s="46"/>
      <c r="BBQ20" s="46"/>
      <c r="BBR20" s="46"/>
      <c r="BBS20" s="46"/>
      <c r="BBT20" s="46"/>
      <c r="BBU20" s="46"/>
      <c r="BBV20" s="46"/>
      <c r="BBW20" s="46"/>
      <c r="BBX20" s="46"/>
      <c r="BBY20" s="46"/>
      <c r="BBZ20" s="46"/>
      <c r="BCA20" s="46"/>
      <c r="BCB20" s="46"/>
      <c r="BCC20" s="46"/>
      <c r="BCD20" s="46"/>
      <c r="BCE20" s="46"/>
      <c r="BCF20" s="46"/>
      <c r="BCG20" s="46"/>
      <c r="BCH20" s="46"/>
      <c r="BCI20" s="46"/>
      <c r="BCJ20" s="46"/>
      <c r="BCK20" s="46"/>
      <c r="BCL20" s="46"/>
      <c r="BCM20" s="46"/>
      <c r="BCN20" s="46"/>
      <c r="BCO20" s="46"/>
      <c r="BCP20" s="46"/>
      <c r="BCQ20" s="46"/>
      <c r="BCR20" s="46"/>
      <c r="BCS20" s="46"/>
      <c r="BCT20" s="46"/>
      <c r="BCU20" s="46"/>
      <c r="BCV20" s="46"/>
      <c r="BCW20" s="46"/>
      <c r="BCX20" s="46"/>
      <c r="BCY20" s="46"/>
      <c r="BCZ20" s="46"/>
      <c r="BDA20" s="46"/>
      <c r="BDB20" s="46"/>
      <c r="BDC20" s="46"/>
      <c r="BDD20" s="46"/>
      <c r="BDE20" s="46"/>
      <c r="BDF20" s="46"/>
      <c r="BDG20" s="46"/>
      <c r="BDH20" s="46"/>
      <c r="BDI20" s="46"/>
      <c r="BDJ20" s="46"/>
      <c r="BDK20" s="46"/>
      <c r="BDL20" s="46"/>
      <c r="BDM20" s="46"/>
      <c r="BDN20" s="46"/>
      <c r="BDO20" s="46"/>
      <c r="BDP20" s="46"/>
      <c r="BDQ20" s="46"/>
      <c r="BDR20" s="46"/>
      <c r="BDS20" s="46"/>
      <c r="BDT20" s="46"/>
      <c r="BDU20" s="46"/>
      <c r="BDV20" s="46"/>
      <c r="BDW20" s="46"/>
      <c r="BDX20" s="46"/>
      <c r="BDY20" s="46"/>
      <c r="BDZ20" s="46"/>
      <c r="BEA20" s="46"/>
      <c r="BEB20" s="46"/>
      <c r="BEC20" s="46"/>
      <c r="BED20" s="46"/>
      <c r="BEE20" s="46"/>
      <c r="BEF20" s="46"/>
      <c r="BEG20" s="46"/>
      <c r="BEH20" s="46"/>
      <c r="BEI20" s="46"/>
      <c r="BEJ20" s="46"/>
      <c r="BEK20" s="46"/>
      <c r="BEL20" s="46"/>
      <c r="BEM20" s="46"/>
      <c r="BEN20" s="46"/>
      <c r="BEO20" s="46"/>
      <c r="BEP20" s="46"/>
      <c r="BEQ20" s="46"/>
      <c r="BER20" s="46"/>
      <c r="BES20" s="46"/>
      <c r="BET20" s="46"/>
      <c r="BEU20" s="46"/>
      <c r="BEV20" s="46"/>
      <c r="BEW20" s="46"/>
      <c r="BEX20" s="46"/>
      <c r="BEY20" s="46"/>
      <c r="BEZ20" s="46"/>
      <c r="BFA20" s="46"/>
      <c r="BFB20" s="46"/>
      <c r="BFC20" s="46"/>
      <c r="BFD20" s="46"/>
      <c r="BFE20" s="46"/>
      <c r="BFF20" s="46"/>
      <c r="BFG20" s="46"/>
      <c r="BFH20" s="46"/>
      <c r="BFI20" s="46"/>
      <c r="BFJ20" s="46"/>
      <c r="BFK20" s="46"/>
      <c r="BFL20" s="46"/>
      <c r="BFM20" s="46"/>
      <c r="BFN20" s="46"/>
      <c r="BFO20" s="46"/>
      <c r="BFP20" s="46"/>
      <c r="BFQ20" s="46"/>
      <c r="BFR20" s="46"/>
      <c r="BFS20" s="46"/>
      <c r="BFT20" s="46"/>
      <c r="BFU20" s="46"/>
      <c r="BFV20" s="46"/>
      <c r="BFW20" s="46"/>
      <c r="BFX20" s="46"/>
      <c r="BFY20" s="46"/>
      <c r="BFZ20" s="46"/>
      <c r="BGA20" s="46"/>
      <c r="BGB20" s="46"/>
      <c r="BGC20" s="46"/>
      <c r="BGD20" s="46"/>
      <c r="BGE20" s="46"/>
      <c r="BGF20" s="46"/>
      <c r="BGG20" s="46"/>
      <c r="BGH20" s="46"/>
      <c r="BGI20" s="46"/>
      <c r="BGJ20" s="46"/>
      <c r="BGK20" s="46"/>
      <c r="BGL20" s="46"/>
      <c r="BGM20" s="46"/>
      <c r="BGN20" s="46"/>
      <c r="BGO20" s="46"/>
      <c r="BGP20" s="46"/>
      <c r="BGQ20" s="46"/>
      <c r="BGR20" s="46"/>
      <c r="BGS20" s="46"/>
      <c r="BGT20" s="46"/>
      <c r="BGU20" s="46"/>
      <c r="BGV20" s="46"/>
      <c r="BGW20" s="46"/>
      <c r="BGX20" s="46"/>
      <c r="BGY20" s="46"/>
      <c r="BGZ20" s="46"/>
      <c r="BHA20" s="46"/>
      <c r="BHB20" s="46"/>
      <c r="BHC20" s="46"/>
      <c r="BHD20" s="46"/>
      <c r="BHE20" s="46"/>
      <c r="BHF20" s="46"/>
      <c r="BHG20" s="46"/>
      <c r="BHH20" s="46"/>
      <c r="BHI20" s="46"/>
      <c r="BHJ20" s="46"/>
      <c r="BHK20" s="46"/>
      <c r="BHL20" s="46"/>
      <c r="BHM20" s="46"/>
      <c r="BHN20" s="46"/>
      <c r="BHO20" s="46"/>
      <c r="BHP20" s="46"/>
      <c r="BHQ20" s="46"/>
      <c r="BHR20" s="46"/>
      <c r="BHS20" s="46"/>
      <c r="BHT20" s="46"/>
      <c r="BHU20" s="46"/>
      <c r="BHV20" s="46"/>
      <c r="BHW20" s="46"/>
      <c r="BHX20" s="46"/>
      <c r="BHY20" s="46"/>
      <c r="BHZ20" s="46"/>
      <c r="BIA20" s="46"/>
      <c r="BIB20" s="46"/>
      <c r="BIC20" s="46"/>
      <c r="BID20" s="46"/>
      <c r="BIE20" s="46"/>
      <c r="BIF20" s="46"/>
      <c r="BIG20" s="46"/>
      <c r="BIH20" s="46"/>
      <c r="BII20" s="46"/>
      <c r="BIJ20" s="46"/>
      <c r="BIK20" s="46"/>
      <c r="BIL20" s="46"/>
      <c r="BIM20" s="46"/>
      <c r="BIN20" s="46"/>
      <c r="BIO20" s="46"/>
      <c r="BIP20" s="46"/>
      <c r="BIQ20" s="46"/>
      <c r="BIR20" s="46"/>
      <c r="BIS20" s="46"/>
      <c r="BIT20" s="46"/>
      <c r="BIU20" s="46"/>
      <c r="BIV20" s="46"/>
      <c r="BIW20" s="46"/>
      <c r="BIX20" s="46"/>
      <c r="BIY20" s="46"/>
      <c r="BIZ20" s="46"/>
      <c r="BJA20" s="46"/>
      <c r="BJB20" s="46"/>
      <c r="BJC20" s="46"/>
      <c r="BJD20" s="46"/>
      <c r="BJE20" s="46"/>
      <c r="BJF20" s="46"/>
      <c r="BJG20" s="46"/>
      <c r="BJH20" s="46"/>
      <c r="BJI20" s="46"/>
      <c r="BJJ20" s="46"/>
      <c r="BJK20" s="46"/>
      <c r="BJL20" s="46"/>
      <c r="BJM20" s="46"/>
      <c r="BJN20" s="46"/>
      <c r="BJO20" s="46"/>
      <c r="BJP20" s="46"/>
      <c r="BJQ20" s="46"/>
      <c r="BJR20" s="46"/>
      <c r="BJS20" s="46"/>
      <c r="BJT20" s="46"/>
      <c r="BJU20" s="46"/>
      <c r="BJV20" s="46"/>
      <c r="BJW20" s="46"/>
      <c r="BJX20" s="46"/>
      <c r="BJY20" s="46"/>
      <c r="BJZ20" s="46"/>
      <c r="BKA20" s="46"/>
      <c r="BKB20" s="46"/>
      <c r="BKC20" s="46"/>
      <c r="BKD20" s="46"/>
      <c r="BKE20" s="46"/>
      <c r="BKF20" s="46"/>
      <c r="BKG20" s="46"/>
      <c r="BKH20" s="46"/>
      <c r="BKI20" s="46"/>
      <c r="BKJ20" s="46"/>
      <c r="BKK20" s="46"/>
      <c r="BKL20" s="46"/>
      <c r="BKM20" s="46"/>
      <c r="BKN20" s="46"/>
      <c r="BKO20" s="46"/>
      <c r="BKP20" s="46"/>
      <c r="BKQ20" s="46"/>
      <c r="BKR20" s="46"/>
      <c r="BKS20" s="46"/>
      <c r="BKT20" s="46"/>
      <c r="BKU20" s="46"/>
      <c r="BKV20" s="46"/>
      <c r="BKW20" s="46"/>
      <c r="BKX20" s="46"/>
      <c r="BKY20" s="46"/>
      <c r="BKZ20" s="46"/>
      <c r="BLA20" s="46"/>
      <c r="BLB20" s="46"/>
      <c r="BLC20" s="46"/>
      <c r="BLD20" s="46"/>
      <c r="BLE20" s="46"/>
      <c r="BLF20" s="46"/>
      <c r="BLG20" s="46"/>
      <c r="BLH20" s="46"/>
      <c r="BLI20" s="46"/>
      <c r="BLJ20" s="46"/>
      <c r="BLK20" s="46"/>
      <c r="BLL20" s="46"/>
      <c r="BLM20" s="46"/>
      <c r="BLN20" s="46"/>
      <c r="BLO20" s="46"/>
      <c r="BLP20" s="46"/>
      <c r="BLQ20" s="46"/>
      <c r="BLR20" s="46"/>
      <c r="BLS20" s="46"/>
      <c r="BLT20" s="46"/>
      <c r="BLU20" s="46"/>
      <c r="BLV20" s="46"/>
      <c r="BLW20" s="46"/>
      <c r="BLX20" s="46"/>
      <c r="BLY20" s="46"/>
      <c r="BLZ20" s="46"/>
      <c r="BMA20" s="46"/>
      <c r="BMB20" s="46"/>
      <c r="BMC20" s="46"/>
      <c r="BMD20" s="46"/>
      <c r="BME20" s="46"/>
      <c r="BMF20" s="46"/>
      <c r="BMG20" s="46"/>
      <c r="BMH20" s="46"/>
      <c r="BMI20" s="46"/>
      <c r="BMJ20" s="46"/>
      <c r="BMK20" s="46"/>
      <c r="BML20" s="46"/>
      <c r="BMM20" s="46"/>
      <c r="BMN20" s="46"/>
      <c r="BMO20" s="46"/>
      <c r="BMP20" s="46"/>
      <c r="BMQ20" s="46"/>
      <c r="BMR20" s="46"/>
      <c r="BMS20" s="46"/>
      <c r="BMT20" s="46"/>
      <c r="BMU20" s="46"/>
      <c r="BMV20" s="46"/>
      <c r="BMW20" s="46"/>
      <c r="BMX20" s="46"/>
      <c r="BMY20" s="46"/>
      <c r="BMZ20" s="46"/>
      <c r="BNA20" s="46"/>
      <c r="BNB20" s="46"/>
      <c r="BNC20" s="46"/>
      <c r="BND20" s="46"/>
      <c r="BNE20" s="46"/>
      <c r="BNF20" s="46"/>
      <c r="BNG20" s="46"/>
      <c r="BNH20" s="46"/>
      <c r="BNI20" s="46"/>
      <c r="BNJ20" s="46"/>
      <c r="BNK20" s="46"/>
      <c r="BNL20" s="46"/>
      <c r="BNM20" s="46"/>
      <c r="BNN20" s="46"/>
      <c r="BNO20" s="46"/>
      <c r="BNP20" s="46"/>
      <c r="BNQ20" s="46"/>
      <c r="BNR20" s="46"/>
      <c r="BNS20" s="46"/>
      <c r="BNT20" s="46"/>
      <c r="BNU20" s="46"/>
      <c r="BNV20" s="46"/>
      <c r="BNW20" s="46"/>
      <c r="BNX20" s="46"/>
      <c r="BNY20" s="46"/>
      <c r="BNZ20" s="46"/>
      <c r="BOA20" s="46"/>
      <c r="BOB20" s="46"/>
      <c r="BOC20" s="46"/>
      <c r="BOD20" s="46"/>
      <c r="BOE20" s="46"/>
      <c r="BOF20" s="46"/>
      <c r="BOG20" s="46"/>
      <c r="BOH20" s="46"/>
      <c r="BOI20" s="46"/>
      <c r="BOJ20" s="46"/>
      <c r="BOK20" s="46"/>
      <c r="BOL20" s="46"/>
      <c r="BOM20" s="46"/>
      <c r="BON20" s="46"/>
      <c r="BOO20" s="46"/>
      <c r="BOP20" s="46"/>
      <c r="BOQ20" s="46"/>
      <c r="BOR20" s="46"/>
      <c r="BOS20" s="46"/>
      <c r="BOT20" s="46"/>
      <c r="BOU20" s="46"/>
      <c r="BOV20" s="46"/>
      <c r="BOW20" s="46"/>
      <c r="BOX20" s="46"/>
      <c r="BOY20" s="46"/>
      <c r="BOZ20" s="46"/>
      <c r="BPA20" s="46"/>
      <c r="BPB20" s="46"/>
      <c r="BPC20" s="46"/>
      <c r="BPD20" s="46"/>
      <c r="BPE20" s="46"/>
      <c r="BPF20" s="46"/>
      <c r="BPG20" s="46"/>
      <c r="BPH20" s="46"/>
      <c r="BPI20" s="46"/>
      <c r="BPJ20" s="46"/>
      <c r="BPK20" s="46"/>
      <c r="BPL20" s="46"/>
      <c r="BPM20" s="46"/>
      <c r="BPN20" s="46"/>
      <c r="BPO20" s="46"/>
      <c r="BPP20" s="46"/>
      <c r="BPQ20" s="46"/>
      <c r="BPR20" s="46"/>
      <c r="BPS20" s="46"/>
      <c r="BPT20" s="46"/>
      <c r="BPU20" s="46"/>
      <c r="BPV20" s="46"/>
      <c r="BPW20" s="46"/>
      <c r="BPX20" s="46"/>
      <c r="BPY20" s="46"/>
      <c r="BPZ20" s="46"/>
      <c r="BQA20" s="46"/>
      <c r="BQB20" s="46"/>
      <c r="BQC20" s="46"/>
      <c r="BQD20" s="46"/>
      <c r="BQE20" s="46"/>
      <c r="BQF20" s="46"/>
      <c r="BQG20" s="46"/>
      <c r="BQH20" s="46"/>
      <c r="BQI20" s="46"/>
      <c r="BQJ20" s="46"/>
      <c r="BQK20" s="46"/>
      <c r="BQL20" s="46"/>
      <c r="BQM20" s="46"/>
      <c r="BQN20" s="46"/>
      <c r="BQO20" s="46"/>
      <c r="BQP20" s="46"/>
      <c r="BQQ20" s="46"/>
      <c r="BQR20" s="46"/>
      <c r="BQS20" s="46"/>
      <c r="BQT20" s="46"/>
      <c r="BQU20" s="46"/>
      <c r="BQV20" s="46"/>
      <c r="BQW20" s="46"/>
      <c r="BQX20" s="46"/>
      <c r="BQY20" s="46"/>
      <c r="BQZ20" s="46"/>
    </row>
    <row r="21" spans="1:1820" s="12" customFormat="1" ht="27.95" hidden="1" customHeight="1" outlineLevel="4" x14ac:dyDescent="0.2">
      <c r="A21" s="282"/>
      <c r="B21" s="297"/>
      <c r="C21" s="77" t="s">
        <v>1031</v>
      </c>
      <c r="D21" s="10" t="s">
        <v>1031</v>
      </c>
      <c r="E21" s="78" t="s">
        <v>1023</v>
      </c>
      <c r="F21" s="78"/>
      <c r="G21" s="78"/>
      <c r="H21" s="10" t="s">
        <v>1030</v>
      </c>
      <c r="I21" s="10" t="s">
        <v>14</v>
      </c>
      <c r="J21" s="78"/>
      <c r="K21" s="78"/>
      <c r="L21" s="78"/>
      <c r="M21" s="78"/>
      <c r="N21" s="103" t="s">
        <v>192</v>
      </c>
      <c r="O21" s="103" t="s">
        <v>210</v>
      </c>
      <c r="P21" s="104">
        <v>0.5</v>
      </c>
      <c r="Q21" s="104">
        <v>0</v>
      </c>
      <c r="R21" s="104">
        <v>0</v>
      </c>
      <c r="S21" s="104">
        <v>0</v>
      </c>
      <c r="T21" s="104">
        <v>0</v>
      </c>
      <c r="U21" s="143">
        <v>0</v>
      </c>
      <c r="V21" s="104">
        <v>0.5</v>
      </c>
      <c r="W21" s="104">
        <v>0</v>
      </c>
      <c r="X21" s="104">
        <v>0</v>
      </c>
      <c r="Y21" s="104">
        <v>0</v>
      </c>
      <c r="Z21" s="104">
        <v>0</v>
      </c>
      <c r="AA21" s="104">
        <v>0</v>
      </c>
      <c r="AB21" s="198">
        <f t="shared" si="5"/>
        <v>1</v>
      </c>
      <c r="AC21" s="104">
        <v>0.5</v>
      </c>
      <c r="AD21" s="104">
        <v>0</v>
      </c>
      <c r="AE21" s="104">
        <v>0</v>
      </c>
      <c r="AF21" s="104">
        <v>0</v>
      </c>
      <c r="AG21" s="104">
        <v>0</v>
      </c>
      <c r="AH21" s="143">
        <v>0</v>
      </c>
      <c r="AI21" s="104">
        <v>0</v>
      </c>
      <c r="AJ21" s="104">
        <v>0</v>
      </c>
      <c r="AK21" s="104">
        <v>0</v>
      </c>
      <c r="AL21" s="104">
        <v>0</v>
      </c>
      <c r="AM21" s="104">
        <v>0</v>
      </c>
      <c r="AN21" s="104">
        <v>0</v>
      </c>
      <c r="AO21" s="21">
        <f t="shared" si="6"/>
        <v>0.5</v>
      </c>
      <c r="AP21" s="189">
        <f t="shared" si="7"/>
        <v>1</v>
      </c>
      <c r="AQ21" s="91" t="str">
        <f>+IF(AP21="","",IF(AND(SUM($P21:U21)=1,SUM($AC21:AH21)=1),"TERMINADA",IF(SUM($P21:U21)=0,"SIN INICIAR",IF(AP21&gt;1,"ADELANTADA",IF(AP21&lt;0.6,"CRÍTICA",IF(AP21&lt;0.95,"EN PROCESO","GESTIÓN NORMAL"))))))</f>
        <v>GESTIÓN NORMAL</v>
      </c>
      <c r="AR21" s="38" t="str">
        <f t="shared" si="1"/>
        <v>J</v>
      </c>
      <c r="AS21" s="44"/>
      <c r="AT21" s="44"/>
      <c r="AU21" s="44"/>
      <c r="AV21" s="79"/>
      <c r="AW21" s="79"/>
      <c r="AX21" s="162"/>
      <c r="AY21" s="79"/>
      <c r="AZ21" s="79"/>
      <c r="BA21" s="233">
        <f t="shared" si="2"/>
        <v>0.5</v>
      </c>
      <c r="BB21" s="79"/>
      <c r="BC21" s="79"/>
      <c r="BD21" s="79"/>
      <c r="BE21" s="79"/>
      <c r="BF21" s="79"/>
      <c r="BG21" s="79"/>
      <c r="BH21" s="79"/>
      <c r="BI21" s="79"/>
      <c r="BJ21" s="79"/>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c r="IW21" s="46"/>
      <c r="IX21" s="46"/>
      <c r="IY21" s="46"/>
      <c r="IZ21" s="46"/>
      <c r="JA21" s="46"/>
      <c r="JB21" s="46"/>
      <c r="JC21" s="46"/>
      <c r="JD21" s="46"/>
      <c r="JE21" s="46"/>
      <c r="JF21" s="46"/>
      <c r="JG21" s="46"/>
      <c r="JH21" s="46"/>
      <c r="JI21" s="46"/>
      <c r="JJ21" s="46"/>
      <c r="JK21" s="46"/>
      <c r="JL21" s="46"/>
      <c r="JM21" s="46"/>
      <c r="JN21" s="46"/>
      <c r="JO21" s="46"/>
      <c r="JP21" s="46"/>
      <c r="JQ21" s="46"/>
      <c r="JR21" s="46"/>
      <c r="JS21" s="46"/>
      <c r="JT21" s="46"/>
      <c r="JU21" s="46"/>
      <c r="JV21" s="46"/>
      <c r="JW21" s="46"/>
      <c r="JX21" s="46"/>
      <c r="JY21" s="46"/>
      <c r="JZ21" s="46"/>
      <c r="KA21" s="46"/>
      <c r="KB21" s="46"/>
      <c r="KC21" s="46"/>
      <c r="KD21" s="46"/>
      <c r="KE21" s="46"/>
      <c r="KF21" s="46"/>
      <c r="KG21" s="46"/>
      <c r="KH21" s="46"/>
      <c r="KI21" s="46"/>
      <c r="KJ21" s="46"/>
      <c r="KK21" s="46"/>
      <c r="KL21" s="46"/>
      <c r="KM21" s="46"/>
      <c r="KN21" s="46"/>
      <c r="KO21" s="46"/>
      <c r="KP21" s="46"/>
      <c r="KQ21" s="46"/>
      <c r="KR21" s="46"/>
      <c r="KS21" s="46"/>
      <c r="KT21" s="46"/>
      <c r="KU21" s="46"/>
      <c r="KV21" s="46"/>
      <c r="KW21" s="46"/>
      <c r="KX21" s="46"/>
      <c r="KY21" s="46"/>
      <c r="KZ21" s="46"/>
      <c r="LA21" s="46"/>
      <c r="LB21" s="46"/>
      <c r="LC21" s="46"/>
      <c r="LD21" s="46"/>
      <c r="LE21" s="46"/>
      <c r="LF21" s="46"/>
      <c r="LG21" s="46"/>
      <c r="LH21" s="46"/>
      <c r="LI21" s="46"/>
      <c r="LJ21" s="46"/>
      <c r="LK21" s="46"/>
      <c r="LL21" s="46"/>
      <c r="LM21" s="46"/>
      <c r="LN21" s="46"/>
      <c r="LO21" s="46"/>
      <c r="LP21" s="46"/>
      <c r="LQ21" s="46"/>
      <c r="LR21" s="46"/>
      <c r="LS21" s="46"/>
      <c r="LT21" s="46"/>
      <c r="LU21" s="46"/>
      <c r="LV21" s="46"/>
      <c r="LW21" s="46"/>
      <c r="LX21" s="46"/>
      <c r="LY21" s="46"/>
      <c r="LZ21" s="46"/>
      <c r="MA21" s="46"/>
      <c r="MB21" s="46"/>
      <c r="MC21" s="46"/>
      <c r="MD21" s="46"/>
      <c r="ME21" s="46"/>
      <c r="MF21" s="46"/>
      <c r="MG21" s="46"/>
      <c r="MH21" s="46"/>
      <c r="MI21" s="46"/>
      <c r="MJ21" s="46"/>
      <c r="MK21" s="46"/>
      <c r="ML21" s="46"/>
      <c r="MM21" s="46"/>
      <c r="MN21" s="46"/>
      <c r="MO21" s="46"/>
      <c r="MP21" s="46"/>
      <c r="MQ21" s="46"/>
      <c r="MR21" s="46"/>
      <c r="MS21" s="46"/>
      <c r="MT21" s="46"/>
      <c r="MU21" s="46"/>
      <c r="MV21" s="46"/>
      <c r="MW21" s="46"/>
      <c r="MX21" s="46"/>
      <c r="MY21" s="46"/>
      <c r="MZ21" s="46"/>
      <c r="NA21" s="46"/>
      <c r="NB21" s="46"/>
      <c r="NC21" s="46"/>
      <c r="ND21" s="46"/>
      <c r="NE21" s="46"/>
      <c r="NF21" s="46"/>
      <c r="NG21" s="46"/>
      <c r="NH21" s="46"/>
      <c r="NI21" s="46"/>
      <c r="NJ21" s="46"/>
      <c r="NK21" s="46"/>
      <c r="NL21" s="46"/>
      <c r="NM21" s="46"/>
      <c r="NN21" s="46"/>
      <c r="NO21" s="46"/>
      <c r="NP21" s="46"/>
      <c r="NQ21" s="46"/>
      <c r="NR21" s="46"/>
      <c r="NS21" s="46"/>
      <c r="NT21" s="46"/>
      <c r="NU21" s="46"/>
      <c r="NV21" s="46"/>
      <c r="NW21" s="46"/>
      <c r="NX21" s="46"/>
      <c r="NY21" s="46"/>
      <c r="NZ21" s="46"/>
      <c r="OA21" s="46"/>
      <c r="OB21" s="46"/>
      <c r="OC21" s="46"/>
      <c r="OD21" s="46"/>
      <c r="OE21" s="46"/>
      <c r="OF21" s="46"/>
      <c r="OG21" s="46"/>
      <c r="OH21" s="46"/>
      <c r="OI21" s="46"/>
      <c r="OJ21" s="46"/>
      <c r="OK21" s="46"/>
      <c r="OL21" s="46"/>
      <c r="OM21" s="46"/>
      <c r="ON21" s="46"/>
      <c r="OO21" s="46"/>
      <c r="OP21" s="46"/>
      <c r="OQ21" s="46"/>
      <c r="OR21" s="46"/>
      <c r="OS21" s="46"/>
      <c r="OT21" s="46"/>
      <c r="OU21" s="46"/>
      <c r="OV21" s="46"/>
      <c r="OW21" s="46"/>
      <c r="OX21" s="46"/>
      <c r="OY21" s="46"/>
      <c r="OZ21" s="46"/>
      <c r="PA21" s="46"/>
      <c r="PB21" s="46"/>
      <c r="PC21" s="46"/>
      <c r="PD21" s="46"/>
      <c r="PE21" s="46"/>
      <c r="PF21" s="46"/>
      <c r="PG21" s="46"/>
      <c r="PH21" s="46"/>
      <c r="PI21" s="46"/>
      <c r="PJ21" s="46"/>
      <c r="PK21" s="46"/>
      <c r="PL21" s="46"/>
      <c r="PM21" s="46"/>
      <c r="PN21" s="46"/>
      <c r="PO21" s="46"/>
      <c r="PP21" s="46"/>
      <c r="PQ21" s="46"/>
      <c r="PR21" s="46"/>
      <c r="PS21" s="46"/>
      <c r="PT21" s="46"/>
      <c r="PU21" s="46"/>
      <c r="PV21" s="46"/>
      <c r="PW21" s="46"/>
      <c r="PX21" s="46"/>
      <c r="PY21" s="46"/>
      <c r="PZ21" s="46"/>
      <c r="QA21" s="46"/>
      <c r="QB21" s="46"/>
      <c r="QC21" s="46"/>
      <c r="QD21" s="46"/>
      <c r="QE21" s="46"/>
      <c r="QF21" s="46"/>
      <c r="QG21" s="46"/>
      <c r="QH21" s="46"/>
      <c r="QI21" s="46"/>
      <c r="QJ21" s="46"/>
      <c r="QK21" s="46"/>
      <c r="QL21" s="46"/>
      <c r="QM21" s="46"/>
      <c r="QN21" s="46"/>
      <c r="QO21" s="46"/>
      <c r="QP21" s="46"/>
      <c r="QQ21" s="46"/>
      <c r="QR21" s="46"/>
      <c r="QS21" s="46"/>
      <c r="QT21" s="46"/>
      <c r="QU21" s="46"/>
      <c r="QV21" s="46"/>
      <c r="QW21" s="46"/>
      <c r="QX21" s="46"/>
      <c r="QY21" s="46"/>
      <c r="QZ21" s="46"/>
      <c r="RA21" s="46"/>
      <c r="RB21" s="46"/>
      <c r="RC21" s="46"/>
      <c r="RD21" s="46"/>
      <c r="RE21" s="46"/>
      <c r="RF21" s="46"/>
      <c r="RG21" s="46"/>
      <c r="RH21" s="46"/>
      <c r="RI21" s="46"/>
      <c r="RJ21" s="46"/>
      <c r="RK21" s="46"/>
      <c r="RL21" s="46"/>
      <c r="RM21" s="46"/>
      <c r="RN21" s="46"/>
      <c r="RO21" s="46"/>
      <c r="RP21" s="46"/>
      <c r="RQ21" s="46"/>
      <c r="RR21" s="46"/>
      <c r="RS21" s="46"/>
      <c r="RT21" s="46"/>
      <c r="RU21" s="46"/>
      <c r="RV21" s="46"/>
      <c r="RW21" s="46"/>
      <c r="RX21" s="46"/>
      <c r="RY21" s="46"/>
      <c r="RZ21" s="46"/>
      <c r="SA21" s="46"/>
      <c r="SB21" s="46"/>
      <c r="SC21" s="46"/>
      <c r="SD21" s="46"/>
      <c r="SE21" s="46"/>
      <c r="SF21" s="46"/>
      <c r="SG21" s="46"/>
      <c r="SH21" s="46"/>
      <c r="SI21" s="46"/>
      <c r="SJ21" s="46"/>
      <c r="SK21" s="46"/>
      <c r="SL21" s="46"/>
      <c r="SM21" s="46"/>
      <c r="SN21" s="46"/>
      <c r="SO21" s="46"/>
      <c r="SP21" s="46"/>
      <c r="SQ21" s="46"/>
      <c r="SR21" s="46"/>
      <c r="SS21" s="46"/>
      <c r="ST21" s="46"/>
      <c r="SU21" s="46"/>
      <c r="SV21" s="46"/>
      <c r="SW21" s="46"/>
      <c r="SX21" s="46"/>
      <c r="SY21" s="46"/>
      <c r="SZ21" s="46"/>
      <c r="TA21" s="46"/>
      <c r="TB21" s="46"/>
      <c r="TC21" s="46"/>
      <c r="TD21" s="46"/>
      <c r="TE21" s="46"/>
      <c r="TF21" s="46"/>
      <c r="TG21" s="46"/>
      <c r="TH21" s="46"/>
      <c r="TI21" s="46"/>
      <c r="TJ21" s="46"/>
      <c r="TK21" s="46"/>
      <c r="TL21" s="46"/>
      <c r="TM21" s="46"/>
      <c r="TN21" s="46"/>
      <c r="TO21" s="46"/>
      <c r="TP21" s="46"/>
      <c r="TQ21" s="46"/>
      <c r="TR21" s="46"/>
      <c r="TS21" s="46"/>
      <c r="TT21" s="46"/>
      <c r="TU21" s="46"/>
      <c r="TV21" s="46"/>
      <c r="TW21" s="46"/>
      <c r="TX21" s="46"/>
      <c r="TY21" s="46"/>
      <c r="TZ21" s="46"/>
      <c r="UA21" s="46"/>
      <c r="UB21" s="46"/>
      <c r="UC21" s="46"/>
      <c r="UD21" s="46"/>
      <c r="UE21" s="46"/>
      <c r="UF21" s="46"/>
      <c r="UG21" s="46"/>
      <c r="UH21" s="46"/>
      <c r="UI21" s="46"/>
      <c r="UJ21" s="46"/>
      <c r="UK21" s="46"/>
      <c r="UL21" s="46"/>
      <c r="UM21" s="46"/>
      <c r="UN21" s="46"/>
      <c r="UO21" s="46"/>
      <c r="UP21" s="46"/>
      <c r="UQ21" s="46"/>
      <c r="UR21" s="46"/>
      <c r="US21" s="46"/>
      <c r="UT21" s="46"/>
      <c r="UU21" s="46"/>
      <c r="UV21" s="46"/>
      <c r="UW21" s="46"/>
      <c r="UX21" s="46"/>
      <c r="UY21" s="46"/>
      <c r="UZ21" s="46"/>
      <c r="VA21" s="46"/>
      <c r="VB21" s="46"/>
      <c r="VC21" s="46"/>
      <c r="VD21" s="46"/>
      <c r="VE21" s="46"/>
      <c r="VF21" s="46"/>
      <c r="VG21" s="46"/>
      <c r="VH21" s="46"/>
      <c r="VI21" s="46"/>
      <c r="VJ21" s="46"/>
      <c r="VK21" s="46"/>
      <c r="VL21" s="46"/>
      <c r="VM21" s="46"/>
      <c r="VN21" s="46"/>
      <c r="VO21" s="46"/>
      <c r="VP21" s="46"/>
      <c r="VQ21" s="46"/>
      <c r="VR21" s="46"/>
      <c r="VS21" s="46"/>
      <c r="VT21" s="46"/>
      <c r="VU21" s="46"/>
      <c r="VV21" s="46"/>
      <c r="VW21" s="46"/>
      <c r="VX21" s="46"/>
      <c r="VY21" s="46"/>
      <c r="VZ21" s="46"/>
      <c r="WA21" s="46"/>
      <c r="WB21" s="46"/>
      <c r="WC21" s="46"/>
      <c r="WD21" s="46"/>
      <c r="WE21" s="46"/>
      <c r="WF21" s="46"/>
      <c r="WG21" s="46"/>
      <c r="WH21" s="46"/>
      <c r="WI21" s="46"/>
      <c r="WJ21" s="46"/>
      <c r="WK21" s="46"/>
      <c r="WL21" s="46"/>
      <c r="WM21" s="46"/>
      <c r="WN21" s="46"/>
      <c r="WO21" s="46"/>
      <c r="WP21" s="46"/>
      <c r="WQ21" s="46"/>
      <c r="WR21" s="46"/>
      <c r="WS21" s="46"/>
      <c r="WT21" s="46"/>
      <c r="WU21" s="46"/>
      <c r="WV21" s="46"/>
      <c r="WW21" s="46"/>
      <c r="WX21" s="46"/>
      <c r="WY21" s="46"/>
      <c r="WZ21" s="46"/>
      <c r="XA21" s="46"/>
      <c r="XB21" s="46"/>
      <c r="XC21" s="46"/>
      <c r="XD21" s="46"/>
      <c r="XE21" s="46"/>
      <c r="XF21" s="46"/>
      <c r="XG21" s="46"/>
      <c r="XH21" s="46"/>
      <c r="XI21" s="46"/>
      <c r="XJ21" s="46"/>
      <c r="XK21" s="46"/>
      <c r="XL21" s="46"/>
      <c r="XM21" s="46"/>
      <c r="XN21" s="46"/>
      <c r="XO21" s="46"/>
      <c r="XP21" s="46"/>
      <c r="XQ21" s="46"/>
      <c r="XR21" s="46"/>
      <c r="XS21" s="46"/>
      <c r="XT21" s="46"/>
      <c r="XU21" s="46"/>
      <c r="XV21" s="46"/>
      <c r="XW21" s="46"/>
      <c r="XX21" s="46"/>
      <c r="XY21" s="46"/>
      <c r="XZ21" s="46"/>
      <c r="YA21" s="46"/>
      <c r="YB21" s="46"/>
      <c r="YC21" s="46"/>
      <c r="YD21" s="46"/>
      <c r="YE21" s="46"/>
      <c r="YF21" s="46"/>
      <c r="YG21" s="46"/>
      <c r="YH21" s="46"/>
      <c r="YI21" s="46"/>
      <c r="YJ21" s="46"/>
      <c r="YK21" s="46"/>
      <c r="YL21" s="46"/>
      <c r="YM21" s="46"/>
      <c r="YN21" s="46"/>
      <c r="YO21" s="46"/>
      <c r="YP21" s="46"/>
      <c r="YQ21" s="46"/>
      <c r="YR21" s="46"/>
      <c r="YS21" s="46"/>
      <c r="YT21" s="46"/>
      <c r="YU21" s="46"/>
      <c r="YV21" s="46"/>
      <c r="YW21" s="46"/>
      <c r="YX21" s="46"/>
      <c r="YY21" s="46"/>
      <c r="YZ21" s="46"/>
      <c r="ZA21" s="46"/>
      <c r="ZB21" s="46"/>
      <c r="ZC21" s="46"/>
      <c r="ZD21" s="46"/>
      <c r="ZE21" s="46"/>
      <c r="ZF21" s="46"/>
      <c r="ZG21" s="46"/>
      <c r="ZH21" s="46"/>
      <c r="ZI21" s="46"/>
      <c r="ZJ21" s="46"/>
      <c r="ZK21" s="46"/>
      <c r="ZL21" s="46"/>
      <c r="ZM21" s="46"/>
      <c r="ZN21" s="46"/>
      <c r="ZO21" s="46"/>
      <c r="ZP21" s="46"/>
      <c r="ZQ21" s="46"/>
      <c r="ZR21" s="46"/>
      <c r="ZS21" s="46"/>
      <c r="ZT21" s="46"/>
      <c r="ZU21" s="46"/>
      <c r="ZV21" s="46"/>
      <c r="ZW21" s="46"/>
      <c r="ZX21" s="46"/>
      <c r="ZY21" s="46"/>
      <c r="ZZ21" s="46"/>
      <c r="AAA21" s="46"/>
      <c r="AAB21" s="46"/>
      <c r="AAC21" s="46"/>
      <c r="AAD21" s="46"/>
      <c r="AAE21" s="46"/>
      <c r="AAF21" s="46"/>
      <c r="AAG21" s="46"/>
      <c r="AAH21" s="46"/>
      <c r="AAI21" s="46"/>
      <c r="AAJ21" s="46"/>
      <c r="AAK21" s="46"/>
      <c r="AAL21" s="46"/>
      <c r="AAM21" s="46"/>
      <c r="AAN21" s="46"/>
      <c r="AAO21" s="46"/>
      <c r="AAP21" s="46"/>
      <c r="AAQ21" s="46"/>
      <c r="AAR21" s="46"/>
      <c r="AAS21" s="46"/>
      <c r="AAT21" s="46"/>
      <c r="AAU21" s="46"/>
      <c r="AAV21" s="46"/>
      <c r="AAW21" s="46"/>
      <c r="AAX21" s="46"/>
      <c r="AAY21" s="46"/>
      <c r="AAZ21" s="46"/>
      <c r="ABA21" s="46"/>
      <c r="ABB21" s="46"/>
      <c r="ABC21" s="46"/>
      <c r="ABD21" s="46"/>
      <c r="ABE21" s="46"/>
      <c r="ABF21" s="46"/>
      <c r="ABG21" s="46"/>
      <c r="ABH21" s="46"/>
      <c r="ABI21" s="46"/>
      <c r="ABJ21" s="46"/>
      <c r="ABK21" s="46"/>
      <c r="ABL21" s="46"/>
      <c r="ABM21" s="46"/>
      <c r="ABN21" s="46"/>
      <c r="ABO21" s="46"/>
      <c r="ABP21" s="46"/>
      <c r="ABQ21" s="46"/>
      <c r="ABR21" s="46"/>
      <c r="ABS21" s="46"/>
      <c r="ABT21" s="46"/>
      <c r="ABU21" s="46"/>
      <c r="ABV21" s="46"/>
      <c r="ABW21" s="46"/>
      <c r="ABX21" s="46"/>
      <c r="ABY21" s="46"/>
      <c r="ABZ21" s="46"/>
      <c r="ACA21" s="46"/>
      <c r="ACB21" s="46"/>
      <c r="ACC21" s="46"/>
      <c r="ACD21" s="46"/>
      <c r="ACE21" s="46"/>
      <c r="ACF21" s="46"/>
      <c r="ACG21" s="46"/>
      <c r="ACH21" s="46"/>
      <c r="ACI21" s="46"/>
      <c r="ACJ21" s="46"/>
      <c r="ACK21" s="46"/>
      <c r="ACL21" s="46"/>
      <c r="ACM21" s="46"/>
      <c r="ACN21" s="46"/>
      <c r="ACO21" s="46"/>
      <c r="ACP21" s="46"/>
      <c r="ACQ21" s="46"/>
      <c r="ACR21" s="46"/>
      <c r="ACS21" s="46"/>
      <c r="ACT21" s="46"/>
      <c r="ACU21" s="46"/>
      <c r="ACV21" s="46"/>
      <c r="ACW21" s="46"/>
      <c r="ACX21" s="46"/>
      <c r="ACY21" s="46"/>
      <c r="ACZ21" s="46"/>
      <c r="ADA21" s="46"/>
      <c r="ADB21" s="46"/>
      <c r="ADC21" s="46"/>
      <c r="ADD21" s="46"/>
      <c r="ADE21" s="46"/>
      <c r="ADF21" s="46"/>
      <c r="ADG21" s="46"/>
      <c r="ADH21" s="46"/>
      <c r="ADI21" s="46"/>
      <c r="ADJ21" s="46"/>
      <c r="ADK21" s="46"/>
      <c r="ADL21" s="46"/>
      <c r="ADM21" s="46"/>
      <c r="ADN21" s="46"/>
      <c r="ADO21" s="46"/>
      <c r="ADP21" s="46"/>
      <c r="ADQ21" s="46"/>
      <c r="ADR21" s="46"/>
      <c r="ADS21" s="46"/>
      <c r="ADT21" s="46"/>
      <c r="ADU21" s="46"/>
      <c r="ADV21" s="46"/>
      <c r="ADW21" s="46"/>
      <c r="ADX21" s="46"/>
      <c r="ADY21" s="46"/>
      <c r="ADZ21" s="46"/>
      <c r="AEA21" s="46"/>
      <c r="AEB21" s="46"/>
      <c r="AEC21" s="46"/>
      <c r="AED21" s="46"/>
      <c r="AEE21" s="46"/>
      <c r="AEF21" s="46"/>
      <c r="AEG21" s="46"/>
      <c r="AEH21" s="46"/>
      <c r="AEI21" s="46"/>
      <c r="AEJ21" s="46"/>
      <c r="AEK21" s="46"/>
      <c r="AEL21" s="46"/>
      <c r="AEM21" s="46"/>
      <c r="AEN21" s="46"/>
      <c r="AEO21" s="46"/>
      <c r="AEP21" s="46"/>
      <c r="AEQ21" s="46"/>
      <c r="AER21" s="46"/>
      <c r="AES21" s="46"/>
      <c r="AET21" s="46"/>
      <c r="AEU21" s="46"/>
      <c r="AEV21" s="46"/>
      <c r="AEW21" s="46"/>
      <c r="AEX21" s="46"/>
      <c r="AEY21" s="46"/>
      <c r="AEZ21" s="46"/>
      <c r="AFA21" s="46"/>
      <c r="AFB21" s="46"/>
      <c r="AFC21" s="46"/>
      <c r="AFD21" s="46"/>
      <c r="AFE21" s="46"/>
      <c r="AFF21" s="46"/>
      <c r="AFG21" s="46"/>
      <c r="AFH21" s="46"/>
      <c r="AFI21" s="46"/>
      <c r="AFJ21" s="46"/>
      <c r="AFK21" s="46"/>
      <c r="AFL21" s="46"/>
      <c r="AFM21" s="46"/>
      <c r="AFN21" s="46"/>
      <c r="AFO21" s="46"/>
      <c r="AFP21" s="46"/>
      <c r="AFQ21" s="46"/>
      <c r="AFR21" s="46"/>
      <c r="AFS21" s="46"/>
      <c r="AFT21" s="46"/>
      <c r="AFU21" s="46"/>
      <c r="AFV21" s="46"/>
      <c r="AFW21" s="46"/>
      <c r="AFX21" s="46"/>
      <c r="AFY21" s="46"/>
      <c r="AFZ21" s="46"/>
      <c r="AGA21" s="46"/>
      <c r="AGB21" s="46"/>
      <c r="AGC21" s="46"/>
      <c r="AGD21" s="46"/>
      <c r="AGE21" s="46"/>
      <c r="AGF21" s="46"/>
      <c r="AGG21" s="46"/>
      <c r="AGH21" s="46"/>
      <c r="AGI21" s="46"/>
      <c r="AGJ21" s="46"/>
      <c r="AGK21" s="46"/>
      <c r="AGL21" s="46"/>
      <c r="AGM21" s="46"/>
      <c r="AGN21" s="46"/>
      <c r="AGO21" s="46"/>
      <c r="AGP21" s="46"/>
      <c r="AGQ21" s="46"/>
      <c r="AGR21" s="46"/>
      <c r="AGS21" s="46"/>
      <c r="AGT21" s="46"/>
      <c r="AGU21" s="46"/>
      <c r="AGV21" s="46"/>
      <c r="AGW21" s="46"/>
      <c r="AGX21" s="46"/>
      <c r="AGY21" s="46"/>
      <c r="AGZ21" s="46"/>
      <c r="AHA21" s="46"/>
      <c r="AHB21" s="46"/>
      <c r="AHC21" s="46"/>
      <c r="AHD21" s="46"/>
      <c r="AHE21" s="46"/>
      <c r="AHF21" s="46"/>
      <c r="AHG21" s="46"/>
      <c r="AHH21" s="46"/>
      <c r="AHI21" s="46"/>
      <c r="AHJ21" s="46"/>
      <c r="AHK21" s="46"/>
      <c r="AHL21" s="46"/>
      <c r="AHM21" s="46"/>
      <c r="AHN21" s="46"/>
      <c r="AHO21" s="46"/>
      <c r="AHP21" s="46"/>
      <c r="AHQ21" s="46"/>
      <c r="AHR21" s="46"/>
      <c r="AHS21" s="46"/>
      <c r="AHT21" s="46"/>
      <c r="AHU21" s="46"/>
      <c r="AHV21" s="46"/>
      <c r="AHW21" s="46"/>
      <c r="AHX21" s="46"/>
      <c r="AHY21" s="46"/>
      <c r="AHZ21" s="46"/>
      <c r="AIA21" s="46"/>
      <c r="AIB21" s="46"/>
      <c r="AIC21" s="46"/>
      <c r="AID21" s="46"/>
      <c r="AIE21" s="46"/>
      <c r="AIF21" s="46"/>
      <c r="AIG21" s="46"/>
      <c r="AIH21" s="46"/>
      <c r="AII21" s="46"/>
      <c r="AIJ21" s="46"/>
      <c r="AIK21" s="46"/>
      <c r="AIL21" s="46"/>
      <c r="AIM21" s="46"/>
      <c r="AIN21" s="46"/>
      <c r="AIO21" s="46"/>
      <c r="AIP21" s="46"/>
      <c r="AIQ21" s="46"/>
      <c r="AIR21" s="46"/>
      <c r="AIS21" s="46"/>
      <c r="AIT21" s="46"/>
      <c r="AIU21" s="46"/>
      <c r="AIV21" s="46"/>
      <c r="AIW21" s="46"/>
      <c r="AIX21" s="46"/>
      <c r="AIY21" s="46"/>
      <c r="AIZ21" s="46"/>
      <c r="AJA21" s="46"/>
      <c r="AJB21" s="46"/>
      <c r="AJC21" s="46"/>
      <c r="AJD21" s="46"/>
      <c r="AJE21" s="46"/>
      <c r="AJF21" s="46"/>
      <c r="AJG21" s="46"/>
      <c r="AJH21" s="46"/>
      <c r="AJI21" s="46"/>
      <c r="AJJ21" s="46"/>
      <c r="AJK21" s="46"/>
      <c r="AJL21" s="46"/>
      <c r="AJM21" s="46"/>
      <c r="AJN21" s="46"/>
      <c r="AJO21" s="46"/>
      <c r="AJP21" s="46"/>
      <c r="AJQ21" s="46"/>
      <c r="AJR21" s="46"/>
      <c r="AJS21" s="46"/>
      <c r="AJT21" s="46"/>
      <c r="AJU21" s="46"/>
      <c r="AJV21" s="46"/>
      <c r="AJW21" s="46"/>
      <c r="AJX21" s="46"/>
      <c r="AJY21" s="46"/>
      <c r="AJZ21" s="46"/>
      <c r="AKA21" s="46"/>
      <c r="AKB21" s="46"/>
      <c r="AKC21" s="46"/>
      <c r="AKD21" s="46"/>
      <c r="AKE21" s="46"/>
      <c r="AKF21" s="46"/>
      <c r="AKG21" s="46"/>
      <c r="AKH21" s="46"/>
      <c r="AKI21" s="46"/>
      <c r="AKJ21" s="46"/>
      <c r="AKK21" s="46"/>
      <c r="AKL21" s="46"/>
      <c r="AKM21" s="46"/>
      <c r="AKN21" s="46"/>
      <c r="AKO21" s="46"/>
      <c r="AKP21" s="46"/>
      <c r="AKQ21" s="46"/>
      <c r="AKR21" s="46"/>
      <c r="AKS21" s="46"/>
      <c r="AKT21" s="46"/>
      <c r="AKU21" s="46"/>
      <c r="AKV21" s="46"/>
      <c r="AKW21" s="46"/>
      <c r="AKX21" s="46"/>
      <c r="AKY21" s="46"/>
      <c r="AKZ21" s="46"/>
      <c r="ALA21" s="46"/>
      <c r="ALB21" s="46"/>
      <c r="ALC21" s="46"/>
      <c r="ALD21" s="46"/>
      <c r="ALE21" s="46"/>
      <c r="ALF21" s="46"/>
      <c r="ALG21" s="46"/>
      <c r="ALH21" s="46"/>
      <c r="ALI21" s="46"/>
      <c r="ALJ21" s="46"/>
      <c r="ALK21" s="46"/>
      <c r="ALL21" s="46"/>
      <c r="ALM21" s="46"/>
      <c r="ALN21" s="46"/>
      <c r="ALO21" s="46"/>
      <c r="ALP21" s="46"/>
      <c r="ALQ21" s="46"/>
      <c r="ALR21" s="46"/>
      <c r="ALS21" s="46"/>
      <c r="ALT21" s="46"/>
      <c r="ALU21" s="46"/>
      <c r="ALV21" s="46"/>
      <c r="ALW21" s="46"/>
      <c r="ALX21" s="46"/>
      <c r="ALY21" s="46"/>
      <c r="ALZ21" s="46"/>
      <c r="AMA21" s="46"/>
      <c r="AMB21" s="46"/>
      <c r="AMC21" s="46"/>
      <c r="AMD21" s="46"/>
      <c r="AME21" s="46"/>
      <c r="AMF21" s="46"/>
      <c r="AMG21" s="46"/>
      <c r="AMH21" s="46"/>
      <c r="AMI21" s="46"/>
      <c r="AMJ21" s="46"/>
      <c r="AMK21" s="46"/>
      <c r="AML21" s="46"/>
      <c r="AMM21" s="46"/>
      <c r="AMN21" s="46"/>
      <c r="AMO21" s="46"/>
      <c r="AMP21" s="46"/>
      <c r="AMQ21" s="46"/>
      <c r="AMR21" s="46"/>
      <c r="AMS21" s="46"/>
      <c r="AMT21" s="46"/>
      <c r="AMU21" s="46"/>
      <c r="AMV21" s="46"/>
      <c r="AMW21" s="46"/>
      <c r="AMX21" s="46"/>
      <c r="AMY21" s="46"/>
      <c r="AMZ21" s="46"/>
      <c r="ANA21" s="46"/>
      <c r="ANB21" s="46"/>
      <c r="ANC21" s="46"/>
      <c r="AND21" s="46"/>
      <c r="ANE21" s="46"/>
      <c r="ANF21" s="46"/>
      <c r="ANG21" s="46"/>
      <c r="ANH21" s="46"/>
      <c r="ANI21" s="46"/>
      <c r="ANJ21" s="46"/>
      <c r="ANK21" s="46"/>
      <c r="ANL21" s="46"/>
      <c r="ANM21" s="46"/>
      <c r="ANN21" s="46"/>
      <c r="ANO21" s="46"/>
      <c r="ANP21" s="46"/>
      <c r="ANQ21" s="46"/>
      <c r="ANR21" s="46"/>
      <c r="ANS21" s="46"/>
      <c r="ANT21" s="46"/>
      <c r="ANU21" s="46"/>
      <c r="ANV21" s="46"/>
      <c r="ANW21" s="46"/>
      <c r="ANX21" s="46"/>
      <c r="ANY21" s="46"/>
      <c r="ANZ21" s="46"/>
      <c r="AOA21" s="46"/>
      <c r="AOB21" s="46"/>
      <c r="AOC21" s="46"/>
      <c r="AOD21" s="46"/>
      <c r="AOE21" s="46"/>
      <c r="AOF21" s="46"/>
      <c r="AOG21" s="46"/>
      <c r="AOH21" s="46"/>
      <c r="AOI21" s="46"/>
      <c r="AOJ21" s="46"/>
      <c r="AOK21" s="46"/>
      <c r="AOL21" s="46"/>
      <c r="AOM21" s="46"/>
      <c r="AON21" s="46"/>
      <c r="AOO21" s="46"/>
      <c r="AOP21" s="46"/>
      <c r="AOQ21" s="46"/>
      <c r="AOR21" s="46"/>
      <c r="AOS21" s="46"/>
      <c r="AOT21" s="46"/>
      <c r="AOU21" s="46"/>
      <c r="AOV21" s="46"/>
      <c r="AOW21" s="46"/>
      <c r="AOX21" s="46"/>
      <c r="AOY21" s="46"/>
      <c r="AOZ21" s="46"/>
      <c r="APA21" s="46"/>
      <c r="APB21" s="46"/>
      <c r="APC21" s="46"/>
      <c r="APD21" s="46"/>
      <c r="APE21" s="46"/>
      <c r="APF21" s="46"/>
      <c r="APG21" s="46"/>
      <c r="APH21" s="46"/>
      <c r="API21" s="46"/>
      <c r="APJ21" s="46"/>
      <c r="APK21" s="46"/>
      <c r="APL21" s="46"/>
      <c r="APM21" s="46"/>
      <c r="APN21" s="46"/>
      <c r="APO21" s="46"/>
      <c r="APP21" s="46"/>
      <c r="APQ21" s="46"/>
      <c r="APR21" s="46"/>
      <c r="APS21" s="46"/>
      <c r="APT21" s="46"/>
      <c r="APU21" s="46"/>
      <c r="APV21" s="46"/>
      <c r="APW21" s="46"/>
      <c r="APX21" s="46"/>
      <c r="APY21" s="46"/>
      <c r="APZ21" s="46"/>
      <c r="AQA21" s="46"/>
      <c r="AQB21" s="46"/>
      <c r="AQC21" s="46"/>
      <c r="AQD21" s="46"/>
      <c r="AQE21" s="46"/>
      <c r="AQF21" s="46"/>
      <c r="AQG21" s="46"/>
      <c r="AQH21" s="46"/>
      <c r="AQI21" s="46"/>
      <c r="AQJ21" s="46"/>
      <c r="AQK21" s="46"/>
      <c r="AQL21" s="46"/>
      <c r="AQM21" s="46"/>
      <c r="AQN21" s="46"/>
      <c r="AQO21" s="46"/>
      <c r="AQP21" s="46"/>
      <c r="AQQ21" s="46"/>
      <c r="AQR21" s="46"/>
      <c r="AQS21" s="46"/>
      <c r="AQT21" s="46"/>
      <c r="AQU21" s="46"/>
      <c r="AQV21" s="46"/>
      <c r="AQW21" s="46"/>
      <c r="AQX21" s="46"/>
      <c r="AQY21" s="46"/>
      <c r="AQZ21" s="46"/>
      <c r="ARA21" s="46"/>
      <c r="ARB21" s="46"/>
      <c r="ARC21" s="46"/>
      <c r="ARD21" s="46"/>
      <c r="ARE21" s="46"/>
      <c r="ARF21" s="46"/>
      <c r="ARG21" s="46"/>
      <c r="ARH21" s="46"/>
      <c r="ARI21" s="46"/>
      <c r="ARJ21" s="46"/>
      <c r="ARK21" s="46"/>
      <c r="ARL21" s="46"/>
      <c r="ARM21" s="46"/>
      <c r="ARN21" s="46"/>
      <c r="ARO21" s="46"/>
      <c r="ARP21" s="46"/>
      <c r="ARQ21" s="46"/>
      <c r="ARR21" s="46"/>
      <c r="ARS21" s="46"/>
      <c r="ART21" s="46"/>
      <c r="ARU21" s="46"/>
      <c r="ARV21" s="46"/>
      <c r="ARW21" s="46"/>
      <c r="ARX21" s="46"/>
      <c r="ARY21" s="46"/>
      <c r="ARZ21" s="46"/>
      <c r="ASA21" s="46"/>
      <c r="ASB21" s="46"/>
      <c r="ASC21" s="46"/>
      <c r="ASD21" s="46"/>
      <c r="ASE21" s="46"/>
      <c r="ASF21" s="46"/>
      <c r="ASG21" s="46"/>
      <c r="ASH21" s="46"/>
      <c r="ASI21" s="46"/>
      <c r="ASJ21" s="46"/>
      <c r="ASK21" s="46"/>
      <c r="ASL21" s="46"/>
      <c r="ASM21" s="46"/>
      <c r="ASN21" s="46"/>
      <c r="ASO21" s="46"/>
      <c r="ASP21" s="46"/>
      <c r="ASQ21" s="46"/>
      <c r="ASR21" s="46"/>
      <c r="ASS21" s="46"/>
      <c r="AST21" s="46"/>
      <c r="ASU21" s="46"/>
      <c r="ASV21" s="46"/>
      <c r="ASW21" s="46"/>
      <c r="ASX21" s="46"/>
      <c r="ASY21" s="46"/>
      <c r="ASZ21" s="46"/>
      <c r="ATA21" s="46"/>
      <c r="ATB21" s="46"/>
      <c r="ATC21" s="46"/>
      <c r="ATD21" s="46"/>
      <c r="ATE21" s="46"/>
      <c r="ATF21" s="46"/>
      <c r="ATG21" s="46"/>
      <c r="ATH21" s="46"/>
      <c r="ATI21" s="46"/>
      <c r="ATJ21" s="46"/>
      <c r="ATK21" s="46"/>
      <c r="ATL21" s="46"/>
      <c r="ATM21" s="46"/>
      <c r="ATN21" s="46"/>
      <c r="ATO21" s="46"/>
      <c r="ATP21" s="46"/>
      <c r="ATQ21" s="46"/>
      <c r="ATR21" s="46"/>
      <c r="ATS21" s="46"/>
      <c r="ATT21" s="46"/>
      <c r="ATU21" s="46"/>
      <c r="ATV21" s="46"/>
      <c r="ATW21" s="46"/>
      <c r="ATX21" s="46"/>
      <c r="ATY21" s="46"/>
      <c r="ATZ21" s="46"/>
      <c r="AUA21" s="46"/>
      <c r="AUB21" s="46"/>
      <c r="AUC21" s="46"/>
      <c r="AUD21" s="46"/>
      <c r="AUE21" s="46"/>
      <c r="AUF21" s="46"/>
      <c r="AUG21" s="46"/>
      <c r="AUH21" s="46"/>
      <c r="AUI21" s="46"/>
      <c r="AUJ21" s="46"/>
      <c r="AUK21" s="46"/>
      <c r="AUL21" s="46"/>
      <c r="AUM21" s="46"/>
      <c r="AUN21" s="46"/>
      <c r="AUO21" s="46"/>
      <c r="AUP21" s="46"/>
      <c r="AUQ21" s="46"/>
      <c r="AUR21" s="46"/>
      <c r="AUS21" s="46"/>
      <c r="AUT21" s="46"/>
      <c r="AUU21" s="46"/>
      <c r="AUV21" s="46"/>
      <c r="AUW21" s="46"/>
      <c r="AUX21" s="46"/>
      <c r="AUY21" s="46"/>
      <c r="AUZ21" s="46"/>
      <c r="AVA21" s="46"/>
      <c r="AVB21" s="46"/>
      <c r="AVC21" s="46"/>
      <c r="AVD21" s="46"/>
      <c r="AVE21" s="46"/>
      <c r="AVF21" s="46"/>
      <c r="AVG21" s="46"/>
      <c r="AVH21" s="46"/>
      <c r="AVI21" s="46"/>
      <c r="AVJ21" s="46"/>
      <c r="AVK21" s="46"/>
      <c r="AVL21" s="46"/>
      <c r="AVM21" s="46"/>
      <c r="AVN21" s="46"/>
      <c r="AVO21" s="46"/>
      <c r="AVP21" s="46"/>
      <c r="AVQ21" s="46"/>
      <c r="AVR21" s="46"/>
      <c r="AVS21" s="46"/>
      <c r="AVT21" s="46"/>
      <c r="AVU21" s="46"/>
      <c r="AVV21" s="46"/>
      <c r="AVW21" s="46"/>
      <c r="AVX21" s="46"/>
      <c r="AVY21" s="46"/>
      <c r="AVZ21" s="46"/>
      <c r="AWA21" s="46"/>
      <c r="AWB21" s="46"/>
      <c r="AWC21" s="46"/>
      <c r="AWD21" s="46"/>
      <c r="AWE21" s="46"/>
      <c r="AWF21" s="46"/>
      <c r="AWG21" s="46"/>
      <c r="AWH21" s="46"/>
      <c r="AWI21" s="46"/>
      <c r="AWJ21" s="46"/>
      <c r="AWK21" s="46"/>
      <c r="AWL21" s="46"/>
      <c r="AWM21" s="46"/>
      <c r="AWN21" s="46"/>
      <c r="AWO21" s="46"/>
      <c r="AWP21" s="46"/>
      <c r="AWQ21" s="46"/>
      <c r="AWR21" s="46"/>
      <c r="AWS21" s="46"/>
      <c r="AWT21" s="46"/>
      <c r="AWU21" s="46"/>
      <c r="AWV21" s="46"/>
      <c r="AWW21" s="46"/>
      <c r="AWX21" s="46"/>
      <c r="AWY21" s="46"/>
      <c r="AWZ21" s="46"/>
      <c r="AXA21" s="46"/>
      <c r="AXB21" s="46"/>
      <c r="AXC21" s="46"/>
      <c r="AXD21" s="46"/>
      <c r="AXE21" s="46"/>
      <c r="AXF21" s="46"/>
      <c r="AXG21" s="46"/>
      <c r="AXH21" s="46"/>
      <c r="AXI21" s="46"/>
      <c r="AXJ21" s="46"/>
      <c r="AXK21" s="46"/>
      <c r="AXL21" s="46"/>
      <c r="AXM21" s="46"/>
      <c r="AXN21" s="46"/>
      <c r="AXO21" s="46"/>
      <c r="AXP21" s="46"/>
      <c r="AXQ21" s="46"/>
      <c r="AXR21" s="46"/>
      <c r="AXS21" s="46"/>
      <c r="AXT21" s="46"/>
      <c r="AXU21" s="46"/>
      <c r="AXV21" s="46"/>
      <c r="AXW21" s="46"/>
      <c r="AXX21" s="46"/>
      <c r="AXY21" s="46"/>
      <c r="AXZ21" s="46"/>
      <c r="AYA21" s="46"/>
      <c r="AYB21" s="46"/>
      <c r="AYC21" s="46"/>
      <c r="AYD21" s="46"/>
      <c r="AYE21" s="46"/>
      <c r="AYF21" s="46"/>
      <c r="AYG21" s="46"/>
      <c r="AYH21" s="46"/>
      <c r="AYI21" s="46"/>
      <c r="AYJ21" s="46"/>
      <c r="AYK21" s="46"/>
      <c r="AYL21" s="46"/>
      <c r="AYM21" s="46"/>
      <c r="AYN21" s="46"/>
      <c r="AYO21" s="46"/>
      <c r="AYP21" s="46"/>
      <c r="AYQ21" s="46"/>
      <c r="AYR21" s="46"/>
      <c r="AYS21" s="46"/>
      <c r="AYT21" s="46"/>
      <c r="AYU21" s="46"/>
      <c r="AYV21" s="46"/>
      <c r="AYW21" s="46"/>
      <c r="AYX21" s="46"/>
      <c r="AYY21" s="46"/>
      <c r="AYZ21" s="46"/>
      <c r="AZA21" s="46"/>
      <c r="AZB21" s="46"/>
      <c r="AZC21" s="46"/>
      <c r="AZD21" s="46"/>
      <c r="AZE21" s="46"/>
      <c r="AZF21" s="46"/>
      <c r="AZG21" s="46"/>
      <c r="AZH21" s="46"/>
      <c r="AZI21" s="46"/>
      <c r="AZJ21" s="46"/>
      <c r="AZK21" s="46"/>
      <c r="AZL21" s="46"/>
      <c r="AZM21" s="46"/>
      <c r="AZN21" s="46"/>
      <c r="AZO21" s="46"/>
      <c r="AZP21" s="46"/>
      <c r="AZQ21" s="46"/>
      <c r="AZR21" s="46"/>
      <c r="AZS21" s="46"/>
      <c r="AZT21" s="46"/>
      <c r="AZU21" s="46"/>
      <c r="AZV21" s="46"/>
      <c r="AZW21" s="46"/>
      <c r="AZX21" s="46"/>
      <c r="AZY21" s="46"/>
      <c r="AZZ21" s="46"/>
      <c r="BAA21" s="46"/>
      <c r="BAB21" s="46"/>
      <c r="BAC21" s="46"/>
      <c r="BAD21" s="46"/>
      <c r="BAE21" s="46"/>
      <c r="BAF21" s="46"/>
      <c r="BAG21" s="46"/>
      <c r="BAH21" s="46"/>
      <c r="BAI21" s="46"/>
      <c r="BAJ21" s="46"/>
      <c r="BAK21" s="46"/>
      <c r="BAL21" s="46"/>
      <c r="BAM21" s="46"/>
      <c r="BAN21" s="46"/>
      <c r="BAO21" s="46"/>
      <c r="BAP21" s="46"/>
      <c r="BAQ21" s="46"/>
      <c r="BAR21" s="46"/>
      <c r="BAS21" s="46"/>
      <c r="BAT21" s="46"/>
      <c r="BAU21" s="46"/>
      <c r="BAV21" s="46"/>
      <c r="BAW21" s="46"/>
      <c r="BAX21" s="46"/>
      <c r="BAY21" s="46"/>
      <c r="BAZ21" s="46"/>
      <c r="BBA21" s="46"/>
      <c r="BBB21" s="46"/>
      <c r="BBC21" s="46"/>
      <c r="BBD21" s="46"/>
      <c r="BBE21" s="46"/>
      <c r="BBF21" s="46"/>
      <c r="BBG21" s="46"/>
      <c r="BBH21" s="46"/>
      <c r="BBI21" s="46"/>
      <c r="BBJ21" s="46"/>
      <c r="BBK21" s="46"/>
      <c r="BBL21" s="46"/>
      <c r="BBM21" s="46"/>
      <c r="BBN21" s="46"/>
      <c r="BBO21" s="46"/>
      <c r="BBP21" s="46"/>
      <c r="BBQ21" s="46"/>
      <c r="BBR21" s="46"/>
      <c r="BBS21" s="46"/>
      <c r="BBT21" s="46"/>
      <c r="BBU21" s="46"/>
      <c r="BBV21" s="46"/>
      <c r="BBW21" s="46"/>
      <c r="BBX21" s="46"/>
      <c r="BBY21" s="46"/>
      <c r="BBZ21" s="46"/>
      <c r="BCA21" s="46"/>
      <c r="BCB21" s="46"/>
      <c r="BCC21" s="46"/>
      <c r="BCD21" s="46"/>
      <c r="BCE21" s="46"/>
      <c r="BCF21" s="46"/>
      <c r="BCG21" s="46"/>
      <c r="BCH21" s="46"/>
      <c r="BCI21" s="46"/>
      <c r="BCJ21" s="46"/>
      <c r="BCK21" s="46"/>
      <c r="BCL21" s="46"/>
      <c r="BCM21" s="46"/>
      <c r="BCN21" s="46"/>
      <c r="BCO21" s="46"/>
      <c r="BCP21" s="46"/>
      <c r="BCQ21" s="46"/>
      <c r="BCR21" s="46"/>
      <c r="BCS21" s="46"/>
      <c r="BCT21" s="46"/>
      <c r="BCU21" s="46"/>
      <c r="BCV21" s="46"/>
      <c r="BCW21" s="46"/>
      <c r="BCX21" s="46"/>
      <c r="BCY21" s="46"/>
      <c r="BCZ21" s="46"/>
      <c r="BDA21" s="46"/>
      <c r="BDB21" s="46"/>
      <c r="BDC21" s="46"/>
      <c r="BDD21" s="46"/>
      <c r="BDE21" s="46"/>
      <c r="BDF21" s="46"/>
      <c r="BDG21" s="46"/>
      <c r="BDH21" s="46"/>
      <c r="BDI21" s="46"/>
      <c r="BDJ21" s="46"/>
      <c r="BDK21" s="46"/>
      <c r="BDL21" s="46"/>
      <c r="BDM21" s="46"/>
      <c r="BDN21" s="46"/>
      <c r="BDO21" s="46"/>
      <c r="BDP21" s="46"/>
      <c r="BDQ21" s="46"/>
      <c r="BDR21" s="46"/>
      <c r="BDS21" s="46"/>
      <c r="BDT21" s="46"/>
      <c r="BDU21" s="46"/>
      <c r="BDV21" s="46"/>
      <c r="BDW21" s="46"/>
      <c r="BDX21" s="46"/>
      <c r="BDY21" s="46"/>
      <c r="BDZ21" s="46"/>
      <c r="BEA21" s="46"/>
      <c r="BEB21" s="46"/>
      <c r="BEC21" s="46"/>
      <c r="BED21" s="46"/>
      <c r="BEE21" s="46"/>
      <c r="BEF21" s="46"/>
      <c r="BEG21" s="46"/>
      <c r="BEH21" s="46"/>
      <c r="BEI21" s="46"/>
      <c r="BEJ21" s="46"/>
      <c r="BEK21" s="46"/>
      <c r="BEL21" s="46"/>
      <c r="BEM21" s="46"/>
      <c r="BEN21" s="46"/>
      <c r="BEO21" s="46"/>
      <c r="BEP21" s="46"/>
      <c r="BEQ21" s="46"/>
      <c r="BER21" s="46"/>
      <c r="BES21" s="46"/>
      <c r="BET21" s="46"/>
      <c r="BEU21" s="46"/>
      <c r="BEV21" s="46"/>
      <c r="BEW21" s="46"/>
      <c r="BEX21" s="46"/>
      <c r="BEY21" s="46"/>
      <c r="BEZ21" s="46"/>
      <c r="BFA21" s="46"/>
      <c r="BFB21" s="46"/>
      <c r="BFC21" s="46"/>
      <c r="BFD21" s="46"/>
      <c r="BFE21" s="46"/>
      <c r="BFF21" s="46"/>
      <c r="BFG21" s="46"/>
      <c r="BFH21" s="46"/>
      <c r="BFI21" s="46"/>
      <c r="BFJ21" s="46"/>
      <c r="BFK21" s="46"/>
      <c r="BFL21" s="46"/>
      <c r="BFM21" s="46"/>
      <c r="BFN21" s="46"/>
      <c r="BFO21" s="46"/>
      <c r="BFP21" s="46"/>
      <c r="BFQ21" s="46"/>
      <c r="BFR21" s="46"/>
      <c r="BFS21" s="46"/>
      <c r="BFT21" s="46"/>
      <c r="BFU21" s="46"/>
      <c r="BFV21" s="46"/>
      <c r="BFW21" s="46"/>
      <c r="BFX21" s="46"/>
      <c r="BFY21" s="46"/>
      <c r="BFZ21" s="46"/>
      <c r="BGA21" s="46"/>
      <c r="BGB21" s="46"/>
      <c r="BGC21" s="46"/>
      <c r="BGD21" s="46"/>
      <c r="BGE21" s="46"/>
      <c r="BGF21" s="46"/>
      <c r="BGG21" s="46"/>
      <c r="BGH21" s="46"/>
      <c r="BGI21" s="46"/>
      <c r="BGJ21" s="46"/>
      <c r="BGK21" s="46"/>
      <c r="BGL21" s="46"/>
      <c r="BGM21" s="46"/>
      <c r="BGN21" s="46"/>
      <c r="BGO21" s="46"/>
      <c r="BGP21" s="46"/>
      <c r="BGQ21" s="46"/>
      <c r="BGR21" s="46"/>
      <c r="BGS21" s="46"/>
      <c r="BGT21" s="46"/>
      <c r="BGU21" s="46"/>
      <c r="BGV21" s="46"/>
      <c r="BGW21" s="46"/>
      <c r="BGX21" s="46"/>
      <c r="BGY21" s="46"/>
      <c r="BGZ21" s="46"/>
      <c r="BHA21" s="46"/>
      <c r="BHB21" s="46"/>
      <c r="BHC21" s="46"/>
      <c r="BHD21" s="46"/>
      <c r="BHE21" s="46"/>
      <c r="BHF21" s="46"/>
      <c r="BHG21" s="46"/>
      <c r="BHH21" s="46"/>
      <c r="BHI21" s="46"/>
      <c r="BHJ21" s="46"/>
      <c r="BHK21" s="46"/>
      <c r="BHL21" s="46"/>
      <c r="BHM21" s="46"/>
      <c r="BHN21" s="46"/>
      <c r="BHO21" s="46"/>
      <c r="BHP21" s="46"/>
      <c r="BHQ21" s="46"/>
      <c r="BHR21" s="46"/>
      <c r="BHS21" s="46"/>
      <c r="BHT21" s="46"/>
      <c r="BHU21" s="46"/>
      <c r="BHV21" s="46"/>
      <c r="BHW21" s="46"/>
      <c r="BHX21" s="46"/>
      <c r="BHY21" s="46"/>
      <c r="BHZ21" s="46"/>
      <c r="BIA21" s="46"/>
      <c r="BIB21" s="46"/>
      <c r="BIC21" s="46"/>
      <c r="BID21" s="46"/>
      <c r="BIE21" s="46"/>
      <c r="BIF21" s="46"/>
      <c r="BIG21" s="46"/>
      <c r="BIH21" s="46"/>
      <c r="BII21" s="46"/>
      <c r="BIJ21" s="46"/>
      <c r="BIK21" s="46"/>
      <c r="BIL21" s="46"/>
      <c r="BIM21" s="46"/>
      <c r="BIN21" s="46"/>
      <c r="BIO21" s="46"/>
      <c r="BIP21" s="46"/>
      <c r="BIQ21" s="46"/>
      <c r="BIR21" s="46"/>
      <c r="BIS21" s="46"/>
      <c r="BIT21" s="46"/>
      <c r="BIU21" s="46"/>
      <c r="BIV21" s="46"/>
      <c r="BIW21" s="46"/>
      <c r="BIX21" s="46"/>
      <c r="BIY21" s="46"/>
      <c r="BIZ21" s="46"/>
      <c r="BJA21" s="46"/>
      <c r="BJB21" s="46"/>
      <c r="BJC21" s="46"/>
      <c r="BJD21" s="46"/>
      <c r="BJE21" s="46"/>
      <c r="BJF21" s="46"/>
      <c r="BJG21" s="46"/>
      <c r="BJH21" s="46"/>
      <c r="BJI21" s="46"/>
      <c r="BJJ21" s="46"/>
      <c r="BJK21" s="46"/>
      <c r="BJL21" s="46"/>
      <c r="BJM21" s="46"/>
      <c r="BJN21" s="46"/>
      <c r="BJO21" s="46"/>
      <c r="BJP21" s="46"/>
      <c r="BJQ21" s="46"/>
      <c r="BJR21" s="46"/>
      <c r="BJS21" s="46"/>
      <c r="BJT21" s="46"/>
      <c r="BJU21" s="46"/>
      <c r="BJV21" s="46"/>
      <c r="BJW21" s="46"/>
      <c r="BJX21" s="46"/>
      <c r="BJY21" s="46"/>
      <c r="BJZ21" s="46"/>
      <c r="BKA21" s="46"/>
      <c r="BKB21" s="46"/>
      <c r="BKC21" s="46"/>
      <c r="BKD21" s="46"/>
      <c r="BKE21" s="46"/>
      <c r="BKF21" s="46"/>
      <c r="BKG21" s="46"/>
      <c r="BKH21" s="46"/>
      <c r="BKI21" s="46"/>
      <c r="BKJ21" s="46"/>
      <c r="BKK21" s="46"/>
      <c r="BKL21" s="46"/>
      <c r="BKM21" s="46"/>
      <c r="BKN21" s="46"/>
      <c r="BKO21" s="46"/>
      <c r="BKP21" s="46"/>
      <c r="BKQ21" s="46"/>
      <c r="BKR21" s="46"/>
      <c r="BKS21" s="46"/>
      <c r="BKT21" s="46"/>
      <c r="BKU21" s="46"/>
      <c r="BKV21" s="46"/>
      <c r="BKW21" s="46"/>
      <c r="BKX21" s="46"/>
      <c r="BKY21" s="46"/>
      <c r="BKZ21" s="46"/>
      <c r="BLA21" s="46"/>
      <c r="BLB21" s="46"/>
      <c r="BLC21" s="46"/>
      <c r="BLD21" s="46"/>
      <c r="BLE21" s="46"/>
      <c r="BLF21" s="46"/>
      <c r="BLG21" s="46"/>
      <c r="BLH21" s="46"/>
      <c r="BLI21" s="46"/>
      <c r="BLJ21" s="46"/>
      <c r="BLK21" s="46"/>
      <c r="BLL21" s="46"/>
      <c r="BLM21" s="46"/>
      <c r="BLN21" s="46"/>
      <c r="BLO21" s="46"/>
      <c r="BLP21" s="46"/>
      <c r="BLQ21" s="46"/>
      <c r="BLR21" s="46"/>
      <c r="BLS21" s="46"/>
      <c r="BLT21" s="46"/>
      <c r="BLU21" s="46"/>
      <c r="BLV21" s="46"/>
      <c r="BLW21" s="46"/>
      <c r="BLX21" s="46"/>
      <c r="BLY21" s="46"/>
      <c r="BLZ21" s="46"/>
      <c r="BMA21" s="46"/>
      <c r="BMB21" s="46"/>
      <c r="BMC21" s="46"/>
      <c r="BMD21" s="46"/>
      <c r="BME21" s="46"/>
      <c r="BMF21" s="46"/>
      <c r="BMG21" s="46"/>
      <c r="BMH21" s="46"/>
      <c r="BMI21" s="46"/>
      <c r="BMJ21" s="46"/>
      <c r="BMK21" s="46"/>
      <c r="BML21" s="46"/>
      <c r="BMM21" s="46"/>
      <c r="BMN21" s="46"/>
      <c r="BMO21" s="46"/>
      <c r="BMP21" s="46"/>
      <c r="BMQ21" s="46"/>
      <c r="BMR21" s="46"/>
      <c r="BMS21" s="46"/>
      <c r="BMT21" s="46"/>
      <c r="BMU21" s="46"/>
      <c r="BMV21" s="46"/>
      <c r="BMW21" s="46"/>
      <c r="BMX21" s="46"/>
      <c r="BMY21" s="46"/>
      <c r="BMZ21" s="46"/>
      <c r="BNA21" s="46"/>
      <c r="BNB21" s="46"/>
      <c r="BNC21" s="46"/>
      <c r="BND21" s="46"/>
      <c r="BNE21" s="46"/>
      <c r="BNF21" s="46"/>
      <c r="BNG21" s="46"/>
      <c r="BNH21" s="46"/>
      <c r="BNI21" s="46"/>
      <c r="BNJ21" s="46"/>
      <c r="BNK21" s="46"/>
      <c r="BNL21" s="46"/>
      <c r="BNM21" s="46"/>
      <c r="BNN21" s="46"/>
      <c r="BNO21" s="46"/>
      <c r="BNP21" s="46"/>
      <c r="BNQ21" s="46"/>
      <c r="BNR21" s="46"/>
      <c r="BNS21" s="46"/>
      <c r="BNT21" s="46"/>
      <c r="BNU21" s="46"/>
      <c r="BNV21" s="46"/>
      <c r="BNW21" s="46"/>
      <c r="BNX21" s="46"/>
      <c r="BNY21" s="46"/>
      <c r="BNZ21" s="46"/>
      <c r="BOA21" s="46"/>
      <c r="BOB21" s="46"/>
      <c r="BOC21" s="46"/>
      <c r="BOD21" s="46"/>
      <c r="BOE21" s="46"/>
      <c r="BOF21" s="46"/>
      <c r="BOG21" s="46"/>
      <c r="BOH21" s="46"/>
      <c r="BOI21" s="46"/>
      <c r="BOJ21" s="46"/>
      <c r="BOK21" s="46"/>
      <c r="BOL21" s="46"/>
      <c r="BOM21" s="46"/>
      <c r="BON21" s="46"/>
      <c r="BOO21" s="46"/>
      <c r="BOP21" s="46"/>
      <c r="BOQ21" s="46"/>
      <c r="BOR21" s="46"/>
      <c r="BOS21" s="46"/>
      <c r="BOT21" s="46"/>
      <c r="BOU21" s="46"/>
      <c r="BOV21" s="46"/>
      <c r="BOW21" s="46"/>
      <c r="BOX21" s="46"/>
      <c r="BOY21" s="46"/>
      <c r="BOZ21" s="46"/>
      <c r="BPA21" s="46"/>
      <c r="BPB21" s="46"/>
      <c r="BPC21" s="46"/>
      <c r="BPD21" s="46"/>
      <c r="BPE21" s="46"/>
      <c r="BPF21" s="46"/>
      <c r="BPG21" s="46"/>
      <c r="BPH21" s="46"/>
      <c r="BPI21" s="46"/>
      <c r="BPJ21" s="46"/>
      <c r="BPK21" s="46"/>
      <c r="BPL21" s="46"/>
      <c r="BPM21" s="46"/>
      <c r="BPN21" s="46"/>
      <c r="BPO21" s="46"/>
      <c r="BPP21" s="46"/>
      <c r="BPQ21" s="46"/>
      <c r="BPR21" s="46"/>
      <c r="BPS21" s="46"/>
      <c r="BPT21" s="46"/>
      <c r="BPU21" s="46"/>
      <c r="BPV21" s="46"/>
      <c r="BPW21" s="46"/>
      <c r="BPX21" s="46"/>
      <c r="BPY21" s="46"/>
      <c r="BPZ21" s="46"/>
      <c r="BQA21" s="46"/>
      <c r="BQB21" s="46"/>
      <c r="BQC21" s="46"/>
      <c r="BQD21" s="46"/>
      <c r="BQE21" s="46"/>
      <c r="BQF21" s="46"/>
      <c r="BQG21" s="46"/>
      <c r="BQH21" s="46"/>
      <c r="BQI21" s="46"/>
      <c r="BQJ21" s="46"/>
      <c r="BQK21" s="46"/>
      <c r="BQL21" s="46"/>
      <c r="BQM21" s="46"/>
      <c r="BQN21" s="46"/>
      <c r="BQO21" s="46"/>
      <c r="BQP21" s="46"/>
      <c r="BQQ21" s="46"/>
      <c r="BQR21" s="46"/>
      <c r="BQS21" s="46"/>
      <c r="BQT21" s="46"/>
      <c r="BQU21" s="46"/>
      <c r="BQV21" s="46"/>
      <c r="BQW21" s="46"/>
      <c r="BQX21" s="46"/>
      <c r="BQY21" s="46"/>
      <c r="BQZ21" s="46"/>
    </row>
    <row r="22" spans="1:1820" s="12" customFormat="1" ht="27.95" hidden="1" customHeight="1" outlineLevel="4" x14ac:dyDescent="0.2">
      <c r="A22" s="282"/>
      <c r="B22" s="297"/>
      <c r="C22" s="77" t="s">
        <v>1031</v>
      </c>
      <c r="D22" s="10" t="s">
        <v>1031</v>
      </c>
      <c r="E22" s="78" t="s">
        <v>1020</v>
      </c>
      <c r="F22" s="78"/>
      <c r="G22" s="78"/>
      <c r="H22" s="10" t="s">
        <v>1147</v>
      </c>
      <c r="I22" s="10" t="s">
        <v>14</v>
      </c>
      <c r="J22" s="81"/>
      <c r="K22" s="78"/>
      <c r="L22" s="78"/>
      <c r="M22" s="78"/>
      <c r="N22" s="103" t="s">
        <v>192</v>
      </c>
      <c r="O22" s="103" t="s">
        <v>210</v>
      </c>
      <c r="P22" s="104">
        <v>0</v>
      </c>
      <c r="Q22" s="104">
        <v>1</v>
      </c>
      <c r="R22" s="104">
        <v>0</v>
      </c>
      <c r="S22" s="104">
        <v>0</v>
      </c>
      <c r="T22" s="104">
        <v>0</v>
      </c>
      <c r="U22" s="143">
        <v>0</v>
      </c>
      <c r="V22" s="104">
        <v>0</v>
      </c>
      <c r="W22" s="104">
        <v>0</v>
      </c>
      <c r="X22" s="104">
        <v>0</v>
      </c>
      <c r="Y22" s="104">
        <v>0</v>
      </c>
      <c r="Z22" s="104">
        <v>0</v>
      </c>
      <c r="AA22" s="104">
        <v>0</v>
      </c>
      <c r="AB22" s="198">
        <f t="shared" si="5"/>
        <v>1</v>
      </c>
      <c r="AC22" s="104">
        <v>0</v>
      </c>
      <c r="AD22" s="104">
        <v>1</v>
      </c>
      <c r="AE22" s="104">
        <v>0</v>
      </c>
      <c r="AF22" s="104">
        <v>0</v>
      </c>
      <c r="AG22" s="104">
        <v>0</v>
      </c>
      <c r="AH22" s="143">
        <v>0</v>
      </c>
      <c r="AI22" s="104">
        <v>0</v>
      </c>
      <c r="AJ22" s="104">
        <v>0</v>
      </c>
      <c r="AK22" s="104">
        <v>0</v>
      </c>
      <c r="AL22" s="104">
        <v>0</v>
      </c>
      <c r="AM22" s="104">
        <v>0</v>
      </c>
      <c r="AN22" s="104">
        <v>0</v>
      </c>
      <c r="AO22" s="21">
        <f>SUM(AC22:AN22)</f>
        <v>1</v>
      </c>
      <c r="AP22" s="189">
        <f>+IFERROR(SUM(AC22:AH22)/SUM(P22:U22),"")</f>
        <v>1</v>
      </c>
      <c r="AQ22" s="91" t="str">
        <f>+IF(AP22="","",IF(AND(SUM($P22:U22)=1,SUM($AC22:AH22)=1),"TERMINADA",IF(SUM($P22:U22)=0,"SIN INICIAR",IF(AP22&gt;1,"ADELANTADA",IF(AP22&lt;0.6,"CRÍTICA",IF(AP22&lt;0.95,"EN PROCESO","GESTIÓN NORMAL"))))))</f>
        <v>TERMINADA</v>
      </c>
      <c r="AR22" s="38" t="str">
        <f t="shared" si="1"/>
        <v>B</v>
      </c>
      <c r="AS22" s="44"/>
      <c r="AT22" s="44"/>
      <c r="AU22" s="44"/>
      <c r="AV22" s="79"/>
      <c r="AW22" s="79"/>
      <c r="AX22" s="162"/>
      <c r="AY22" s="79"/>
      <c r="AZ22" s="79"/>
      <c r="BA22" s="233">
        <f t="shared" si="2"/>
        <v>0</v>
      </c>
      <c r="BB22" s="79"/>
      <c r="BC22" s="79"/>
      <c r="BD22" s="79"/>
      <c r="BE22" s="79"/>
      <c r="BF22" s="79"/>
      <c r="BG22" s="79"/>
      <c r="BH22" s="79"/>
      <c r="BI22" s="79"/>
      <c r="BJ22" s="79"/>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46"/>
      <c r="FE22" s="46"/>
      <c r="FF22" s="46"/>
      <c r="FG22" s="46"/>
      <c r="FH22" s="46"/>
      <c r="FI22" s="46"/>
      <c r="FJ22" s="46"/>
      <c r="FK22" s="46"/>
      <c r="FL22" s="46"/>
      <c r="FM22" s="46"/>
      <c r="FN22" s="46"/>
      <c r="FO22" s="46"/>
      <c r="FP22" s="46"/>
      <c r="FQ22" s="46"/>
      <c r="FR22" s="46"/>
      <c r="FS22" s="46"/>
      <c r="FT22" s="46"/>
      <c r="FU22" s="46"/>
      <c r="FV22" s="46"/>
      <c r="FW22" s="46"/>
      <c r="FX22" s="46"/>
      <c r="FY22" s="46"/>
      <c r="FZ22" s="46"/>
      <c r="GA22" s="46"/>
      <c r="GB22" s="46"/>
      <c r="GC22" s="46"/>
      <c r="GD22" s="46"/>
      <c r="GE22" s="46"/>
      <c r="GF22" s="46"/>
      <c r="GG22" s="46"/>
      <c r="GH22" s="46"/>
      <c r="GI22" s="46"/>
      <c r="GJ22" s="46"/>
      <c r="GK22" s="46"/>
      <c r="GL22" s="46"/>
      <c r="GM22" s="46"/>
      <c r="GN22" s="46"/>
      <c r="GO22" s="46"/>
      <c r="GP22" s="46"/>
      <c r="GQ22" s="46"/>
      <c r="GR22" s="46"/>
      <c r="GS22" s="46"/>
      <c r="GT22" s="46"/>
      <c r="GU22" s="46"/>
      <c r="GV22" s="46"/>
      <c r="GW22" s="46"/>
      <c r="GX22" s="46"/>
      <c r="GY22" s="46"/>
      <c r="GZ22" s="46"/>
      <c r="HA22" s="46"/>
      <c r="HB22" s="46"/>
      <c r="HC22" s="46"/>
      <c r="HD22" s="46"/>
      <c r="HE22" s="46"/>
      <c r="HF22" s="46"/>
      <c r="HG22" s="46"/>
      <c r="HH22" s="46"/>
      <c r="HI22" s="46"/>
      <c r="HJ22" s="46"/>
      <c r="HK22" s="46"/>
      <c r="HL22" s="46"/>
      <c r="HM22" s="46"/>
      <c r="HN22" s="46"/>
      <c r="HO22" s="46"/>
      <c r="HP22" s="46"/>
      <c r="HQ22" s="46"/>
      <c r="HR22" s="46"/>
      <c r="HS22" s="46"/>
      <c r="HT22" s="46"/>
      <c r="HU22" s="46"/>
      <c r="HV22" s="46"/>
      <c r="HW22" s="46"/>
      <c r="HX22" s="46"/>
      <c r="HY22" s="46"/>
      <c r="HZ22" s="46"/>
      <c r="IA22" s="46"/>
      <c r="IB22" s="46"/>
      <c r="IC22" s="46"/>
      <c r="ID22" s="46"/>
      <c r="IE22" s="46"/>
      <c r="IF22" s="46"/>
      <c r="IG22" s="46"/>
      <c r="IH22" s="46"/>
      <c r="II22" s="46"/>
      <c r="IJ22" s="46"/>
      <c r="IK22" s="46"/>
      <c r="IL22" s="46"/>
      <c r="IM22" s="46"/>
      <c r="IN22" s="46"/>
      <c r="IO22" s="46"/>
      <c r="IP22" s="46"/>
      <c r="IQ22" s="46"/>
      <c r="IR22" s="46"/>
      <c r="IS22" s="46"/>
      <c r="IT22" s="46"/>
      <c r="IU22" s="46"/>
      <c r="IV22" s="46"/>
      <c r="IW22" s="46"/>
      <c r="IX22" s="46"/>
      <c r="IY22" s="46"/>
      <c r="IZ22" s="46"/>
      <c r="JA22" s="46"/>
      <c r="JB22" s="46"/>
      <c r="JC22" s="46"/>
      <c r="JD22" s="46"/>
      <c r="JE22" s="46"/>
      <c r="JF22" s="46"/>
      <c r="JG22" s="46"/>
      <c r="JH22" s="46"/>
      <c r="JI22" s="46"/>
      <c r="JJ22" s="46"/>
      <c r="JK22" s="46"/>
      <c r="JL22" s="46"/>
      <c r="JM22" s="46"/>
      <c r="JN22" s="46"/>
      <c r="JO22" s="46"/>
      <c r="JP22" s="46"/>
      <c r="JQ22" s="46"/>
      <c r="JR22" s="46"/>
      <c r="JS22" s="46"/>
      <c r="JT22" s="46"/>
      <c r="JU22" s="46"/>
      <c r="JV22" s="46"/>
      <c r="JW22" s="46"/>
      <c r="JX22" s="46"/>
      <c r="JY22" s="46"/>
      <c r="JZ22" s="46"/>
      <c r="KA22" s="46"/>
      <c r="KB22" s="46"/>
      <c r="KC22" s="46"/>
      <c r="KD22" s="46"/>
      <c r="KE22" s="46"/>
      <c r="KF22" s="46"/>
      <c r="KG22" s="46"/>
      <c r="KH22" s="46"/>
      <c r="KI22" s="46"/>
      <c r="KJ22" s="46"/>
      <c r="KK22" s="46"/>
      <c r="KL22" s="46"/>
      <c r="KM22" s="46"/>
      <c r="KN22" s="46"/>
      <c r="KO22" s="46"/>
      <c r="KP22" s="46"/>
      <c r="KQ22" s="46"/>
      <c r="KR22" s="46"/>
      <c r="KS22" s="46"/>
      <c r="KT22" s="46"/>
      <c r="KU22" s="46"/>
      <c r="KV22" s="46"/>
      <c r="KW22" s="46"/>
      <c r="KX22" s="46"/>
      <c r="KY22" s="46"/>
      <c r="KZ22" s="46"/>
      <c r="LA22" s="46"/>
      <c r="LB22" s="46"/>
      <c r="LC22" s="46"/>
      <c r="LD22" s="46"/>
      <c r="LE22" s="46"/>
      <c r="LF22" s="46"/>
      <c r="LG22" s="46"/>
      <c r="LH22" s="46"/>
      <c r="LI22" s="46"/>
      <c r="LJ22" s="46"/>
      <c r="LK22" s="46"/>
      <c r="LL22" s="46"/>
      <c r="LM22" s="46"/>
      <c r="LN22" s="46"/>
      <c r="LO22" s="46"/>
      <c r="LP22" s="46"/>
      <c r="LQ22" s="46"/>
      <c r="LR22" s="46"/>
      <c r="LS22" s="46"/>
      <c r="LT22" s="46"/>
      <c r="LU22" s="46"/>
      <c r="LV22" s="46"/>
      <c r="LW22" s="46"/>
      <c r="LX22" s="46"/>
      <c r="LY22" s="46"/>
      <c r="LZ22" s="46"/>
      <c r="MA22" s="46"/>
      <c r="MB22" s="46"/>
      <c r="MC22" s="46"/>
      <c r="MD22" s="46"/>
      <c r="ME22" s="46"/>
      <c r="MF22" s="46"/>
      <c r="MG22" s="46"/>
      <c r="MH22" s="46"/>
      <c r="MI22" s="46"/>
      <c r="MJ22" s="46"/>
      <c r="MK22" s="46"/>
      <c r="ML22" s="46"/>
      <c r="MM22" s="46"/>
      <c r="MN22" s="46"/>
      <c r="MO22" s="46"/>
      <c r="MP22" s="46"/>
      <c r="MQ22" s="46"/>
      <c r="MR22" s="46"/>
      <c r="MS22" s="46"/>
      <c r="MT22" s="46"/>
      <c r="MU22" s="46"/>
      <c r="MV22" s="46"/>
      <c r="MW22" s="46"/>
      <c r="MX22" s="46"/>
      <c r="MY22" s="46"/>
      <c r="MZ22" s="46"/>
      <c r="NA22" s="46"/>
      <c r="NB22" s="46"/>
      <c r="NC22" s="46"/>
      <c r="ND22" s="46"/>
      <c r="NE22" s="46"/>
      <c r="NF22" s="46"/>
      <c r="NG22" s="46"/>
      <c r="NH22" s="46"/>
      <c r="NI22" s="46"/>
      <c r="NJ22" s="46"/>
      <c r="NK22" s="46"/>
      <c r="NL22" s="46"/>
      <c r="NM22" s="46"/>
      <c r="NN22" s="46"/>
      <c r="NO22" s="46"/>
      <c r="NP22" s="46"/>
      <c r="NQ22" s="46"/>
      <c r="NR22" s="46"/>
      <c r="NS22" s="46"/>
      <c r="NT22" s="46"/>
      <c r="NU22" s="46"/>
      <c r="NV22" s="46"/>
      <c r="NW22" s="46"/>
      <c r="NX22" s="46"/>
      <c r="NY22" s="46"/>
      <c r="NZ22" s="46"/>
      <c r="OA22" s="46"/>
      <c r="OB22" s="46"/>
      <c r="OC22" s="46"/>
      <c r="OD22" s="46"/>
      <c r="OE22" s="46"/>
      <c r="OF22" s="46"/>
      <c r="OG22" s="46"/>
      <c r="OH22" s="46"/>
      <c r="OI22" s="46"/>
      <c r="OJ22" s="46"/>
      <c r="OK22" s="46"/>
      <c r="OL22" s="46"/>
      <c r="OM22" s="46"/>
      <c r="ON22" s="46"/>
      <c r="OO22" s="46"/>
      <c r="OP22" s="46"/>
      <c r="OQ22" s="46"/>
      <c r="OR22" s="46"/>
      <c r="OS22" s="46"/>
      <c r="OT22" s="46"/>
      <c r="OU22" s="46"/>
      <c r="OV22" s="46"/>
      <c r="OW22" s="46"/>
      <c r="OX22" s="46"/>
      <c r="OY22" s="46"/>
      <c r="OZ22" s="46"/>
      <c r="PA22" s="46"/>
      <c r="PB22" s="46"/>
      <c r="PC22" s="46"/>
      <c r="PD22" s="46"/>
      <c r="PE22" s="46"/>
      <c r="PF22" s="46"/>
      <c r="PG22" s="46"/>
      <c r="PH22" s="46"/>
      <c r="PI22" s="46"/>
      <c r="PJ22" s="46"/>
      <c r="PK22" s="46"/>
      <c r="PL22" s="46"/>
      <c r="PM22" s="46"/>
      <c r="PN22" s="46"/>
      <c r="PO22" s="46"/>
      <c r="PP22" s="46"/>
      <c r="PQ22" s="46"/>
      <c r="PR22" s="46"/>
      <c r="PS22" s="46"/>
      <c r="PT22" s="46"/>
      <c r="PU22" s="46"/>
      <c r="PV22" s="46"/>
      <c r="PW22" s="46"/>
      <c r="PX22" s="46"/>
      <c r="PY22" s="46"/>
      <c r="PZ22" s="46"/>
      <c r="QA22" s="46"/>
      <c r="QB22" s="46"/>
      <c r="QC22" s="46"/>
      <c r="QD22" s="46"/>
      <c r="QE22" s="46"/>
      <c r="QF22" s="46"/>
      <c r="QG22" s="46"/>
      <c r="QH22" s="46"/>
      <c r="QI22" s="46"/>
      <c r="QJ22" s="46"/>
      <c r="QK22" s="46"/>
      <c r="QL22" s="46"/>
      <c r="QM22" s="46"/>
      <c r="QN22" s="46"/>
      <c r="QO22" s="46"/>
      <c r="QP22" s="46"/>
      <c r="QQ22" s="46"/>
      <c r="QR22" s="46"/>
      <c r="QS22" s="46"/>
      <c r="QT22" s="46"/>
      <c r="QU22" s="46"/>
      <c r="QV22" s="46"/>
      <c r="QW22" s="46"/>
      <c r="QX22" s="46"/>
      <c r="QY22" s="46"/>
      <c r="QZ22" s="46"/>
      <c r="RA22" s="46"/>
      <c r="RB22" s="46"/>
      <c r="RC22" s="46"/>
      <c r="RD22" s="46"/>
      <c r="RE22" s="46"/>
      <c r="RF22" s="46"/>
      <c r="RG22" s="46"/>
      <c r="RH22" s="46"/>
      <c r="RI22" s="46"/>
      <c r="RJ22" s="46"/>
      <c r="RK22" s="46"/>
      <c r="RL22" s="46"/>
      <c r="RM22" s="46"/>
      <c r="RN22" s="46"/>
      <c r="RO22" s="46"/>
      <c r="RP22" s="46"/>
      <c r="RQ22" s="46"/>
      <c r="RR22" s="46"/>
      <c r="RS22" s="46"/>
      <c r="RT22" s="46"/>
      <c r="RU22" s="46"/>
      <c r="RV22" s="46"/>
      <c r="RW22" s="46"/>
      <c r="RX22" s="46"/>
      <c r="RY22" s="46"/>
      <c r="RZ22" s="46"/>
      <c r="SA22" s="46"/>
      <c r="SB22" s="46"/>
      <c r="SC22" s="46"/>
      <c r="SD22" s="46"/>
      <c r="SE22" s="46"/>
      <c r="SF22" s="46"/>
      <c r="SG22" s="46"/>
      <c r="SH22" s="46"/>
      <c r="SI22" s="46"/>
      <c r="SJ22" s="46"/>
      <c r="SK22" s="46"/>
      <c r="SL22" s="46"/>
      <c r="SM22" s="46"/>
      <c r="SN22" s="46"/>
      <c r="SO22" s="46"/>
      <c r="SP22" s="46"/>
      <c r="SQ22" s="46"/>
      <c r="SR22" s="46"/>
      <c r="SS22" s="46"/>
      <c r="ST22" s="46"/>
      <c r="SU22" s="46"/>
      <c r="SV22" s="46"/>
      <c r="SW22" s="46"/>
      <c r="SX22" s="46"/>
      <c r="SY22" s="46"/>
      <c r="SZ22" s="46"/>
      <c r="TA22" s="46"/>
      <c r="TB22" s="46"/>
      <c r="TC22" s="46"/>
      <c r="TD22" s="46"/>
      <c r="TE22" s="46"/>
      <c r="TF22" s="46"/>
      <c r="TG22" s="46"/>
      <c r="TH22" s="46"/>
      <c r="TI22" s="46"/>
      <c r="TJ22" s="46"/>
      <c r="TK22" s="46"/>
      <c r="TL22" s="46"/>
      <c r="TM22" s="46"/>
      <c r="TN22" s="46"/>
      <c r="TO22" s="46"/>
      <c r="TP22" s="46"/>
      <c r="TQ22" s="46"/>
      <c r="TR22" s="46"/>
      <c r="TS22" s="46"/>
      <c r="TT22" s="46"/>
      <c r="TU22" s="46"/>
      <c r="TV22" s="46"/>
      <c r="TW22" s="46"/>
      <c r="TX22" s="46"/>
      <c r="TY22" s="46"/>
      <c r="TZ22" s="46"/>
      <c r="UA22" s="46"/>
      <c r="UB22" s="46"/>
      <c r="UC22" s="46"/>
      <c r="UD22" s="46"/>
      <c r="UE22" s="46"/>
      <c r="UF22" s="46"/>
      <c r="UG22" s="46"/>
      <c r="UH22" s="46"/>
      <c r="UI22" s="46"/>
      <c r="UJ22" s="46"/>
      <c r="UK22" s="46"/>
      <c r="UL22" s="46"/>
      <c r="UM22" s="46"/>
      <c r="UN22" s="46"/>
      <c r="UO22" s="46"/>
      <c r="UP22" s="46"/>
      <c r="UQ22" s="46"/>
      <c r="UR22" s="46"/>
      <c r="US22" s="46"/>
      <c r="UT22" s="46"/>
      <c r="UU22" s="46"/>
      <c r="UV22" s="46"/>
      <c r="UW22" s="46"/>
      <c r="UX22" s="46"/>
      <c r="UY22" s="46"/>
      <c r="UZ22" s="46"/>
      <c r="VA22" s="46"/>
      <c r="VB22" s="46"/>
      <c r="VC22" s="46"/>
      <c r="VD22" s="46"/>
      <c r="VE22" s="46"/>
      <c r="VF22" s="46"/>
      <c r="VG22" s="46"/>
      <c r="VH22" s="46"/>
      <c r="VI22" s="46"/>
      <c r="VJ22" s="46"/>
      <c r="VK22" s="46"/>
      <c r="VL22" s="46"/>
      <c r="VM22" s="46"/>
      <c r="VN22" s="46"/>
      <c r="VO22" s="46"/>
      <c r="VP22" s="46"/>
      <c r="VQ22" s="46"/>
      <c r="VR22" s="46"/>
      <c r="VS22" s="46"/>
      <c r="VT22" s="46"/>
      <c r="VU22" s="46"/>
      <c r="VV22" s="46"/>
      <c r="VW22" s="46"/>
      <c r="VX22" s="46"/>
      <c r="VY22" s="46"/>
      <c r="VZ22" s="46"/>
      <c r="WA22" s="46"/>
      <c r="WB22" s="46"/>
      <c r="WC22" s="46"/>
      <c r="WD22" s="46"/>
      <c r="WE22" s="46"/>
      <c r="WF22" s="46"/>
      <c r="WG22" s="46"/>
      <c r="WH22" s="46"/>
      <c r="WI22" s="46"/>
      <c r="WJ22" s="46"/>
      <c r="WK22" s="46"/>
      <c r="WL22" s="46"/>
      <c r="WM22" s="46"/>
      <c r="WN22" s="46"/>
      <c r="WO22" s="46"/>
      <c r="WP22" s="46"/>
      <c r="WQ22" s="46"/>
      <c r="WR22" s="46"/>
      <c r="WS22" s="46"/>
      <c r="WT22" s="46"/>
      <c r="WU22" s="46"/>
      <c r="WV22" s="46"/>
      <c r="WW22" s="46"/>
      <c r="WX22" s="46"/>
      <c r="WY22" s="46"/>
      <c r="WZ22" s="46"/>
      <c r="XA22" s="46"/>
      <c r="XB22" s="46"/>
      <c r="XC22" s="46"/>
      <c r="XD22" s="46"/>
      <c r="XE22" s="46"/>
      <c r="XF22" s="46"/>
      <c r="XG22" s="46"/>
      <c r="XH22" s="46"/>
      <c r="XI22" s="46"/>
      <c r="XJ22" s="46"/>
      <c r="XK22" s="46"/>
      <c r="XL22" s="46"/>
      <c r="XM22" s="46"/>
      <c r="XN22" s="46"/>
      <c r="XO22" s="46"/>
      <c r="XP22" s="46"/>
      <c r="XQ22" s="46"/>
      <c r="XR22" s="46"/>
      <c r="XS22" s="46"/>
      <c r="XT22" s="46"/>
      <c r="XU22" s="46"/>
      <c r="XV22" s="46"/>
      <c r="XW22" s="46"/>
      <c r="XX22" s="46"/>
      <c r="XY22" s="46"/>
      <c r="XZ22" s="46"/>
      <c r="YA22" s="46"/>
      <c r="YB22" s="46"/>
      <c r="YC22" s="46"/>
      <c r="YD22" s="46"/>
      <c r="YE22" s="46"/>
      <c r="YF22" s="46"/>
      <c r="YG22" s="46"/>
      <c r="YH22" s="46"/>
      <c r="YI22" s="46"/>
      <c r="YJ22" s="46"/>
      <c r="YK22" s="46"/>
      <c r="YL22" s="46"/>
      <c r="YM22" s="46"/>
      <c r="YN22" s="46"/>
      <c r="YO22" s="46"/>
      <c r="YP22" s="46"/>
      <c r="YQ22" s="46"/>
      <c r="YR22" s="46"/>
      <c r="YS22" s="46"/>
      <c r="YT22" s="46"/>
      <c r="YU22" s="46"/>
      <c r="YV22" s="46"/>
      <c r="YW22" s="46"/>
      <c r="YX22" s="46"/>
      <c r="YY22" s="46"/>
      <c r="YZ22" s="46"/>
      <c r="ZA22" s="46"/>
      <c r="ZB22" s="46"/>
      <c r="ZC22" s="46"/>
      <c r="ZD22" s="46"/>
      <c r="ZE22" s="46"/>
      <c r="ZF22" s="46"/>
      <c r="ZG22" s="46"/>
      <c r="ZH22" s="46"/>
      <c r="ZI22" s="46"/>
      <c r="ZJ22" s="46"/>
      <c r="ZK22" s="46"/>
      <c r="ZL22" s="46"/>
      <c r="ZM22" s="46"/>
      <c r="ZN22" s="46"/>
      <c r="ZO22" s="46"/>
      <c r="ZP22" s="46"/>
      <c r="ZQ22" s="46"/>
      <c r="ZR22" s="46"/>
      <c r="ZS22" s="46"/>
      <c r="ZT22" s="46"/>
      <c r="ZU22" s="46"/>
      <c r="ZV22" s="46"/>
      <c r="ZW22" s="46"/>
      <c r="ZX22" s="46"/>
      <c r="ZY22" s="46"/>
      <c r="ZZ22" s="46"/>
      <c r="AAA22" s="46"/>
      <c r="AAB22" s="46"/>
      <c r="AAC22" s="46"/>
      <c r="AAD22" s="46"/>
      <c r="AAE22" s="46"/>
      <c r="AAF22" s="46"/>
      <c r="AAG22" s="46"/>
      <c r="AAH22" s="46"/>
      <c r="AAI22" s="46"/>
      <c r="AAJ22" s="46"/>
      <c r="AAK22" s="46"/>
      <c r="AAL22" s="46"/>
      <c r="AAM22" s="46"/>
      <c r="AAN22" s="46"/>
      <c r="AAO22" s="46"/>
      <c r="AAP22" s="46"/>
      <c r="AAQ22" s="46"/>
      <c r="AAR22" s="46"/>
      <c r="AAS22" s="46"/>
      <c r="AAT22" s="46"/>
      <c r="AAU22" s="46"/>
      <c r="AAV22" s="46"/>
      <c r="AAW22" s="46"/>
      <c r="AAX22" s="46"/>
      <c r="AAY22" s="46"/>
      <c r="AAZ22" s="46"/>
      <c r="ABA22" s="46"/>
      <c r="ABB22" s="46"/>
      <c r="ABC22" s="46"/>
      <c r="ABD22" s="46"/>
      <c r="ABE22" s="46"/>
      <c r="ABF22" s="46"/>
      <c r="ABG22" s="46"/>
      <c r="ABH22" s="46"/>
      <c r="ABI22" s="46"/>
      <c r="ABJ22" s="46"/>
      <c r="ABK22" s="46"/>
      <c r="ABL22" s="46"/>
      <c r="ABM22" s="46"/>
      <c r="ABN22" s="46"/>
      <c r="ABO22" s="46"/>
      <c r="ABP22" s="46"/>
      <c r="ABQ22" s="46"/>
      <c r="ABR22" s="46"/>
      <c r="ABS22" s="46"/>
      <c r="ABT22" s="46"/>
      <c r="ABU22" s="46"/>
      <c r="ABV22" s="46"/>
      <c r="ABW22" s="46"/>
      <c r="ABX22" s="46"/>
      <c r="ABY22" s="46"/>
      <c r="ABZ22" s="46"/>
      <c r="ACA22" s="46"/>
      <c r="ACB22" s="46"/>
      <c r="ACC22" s="46"/>
      <c r="ACD22" s="46"/>
      <c r="ACE22" s="46"/>
      <c r="ACF22" s="46"/>
      <c r="ACG22" s="46"/>
      <c r="ACH22" s="46"/>
      <c r="ACI22" s="46"/>
      <c r="ACJ22" s="46"/>
      <c r="ACK22" s="46"/>
      <c r="ACL22" s="46"/>
      <c r="ACM22" s="46"/>
      <c r="ACN22" s="46"/>
      <c r="ACO22" s="46"/>
      <c r="ACP22" s="46"/>
      <c r="ACQ22" s="46"/>
      <c r="ACR22" s="46"/>
      <c r="ACS22" s="46"/>
      <c r="ACT22" s="46"/>
      <c r="ACU22" s="46"/>
      <c r="ACV22" s="46"/>
      <c r="ACW22" s="46"/>
      <c r="ACX22" s="46"/>
      <c r="ACY22" s="46"/>
      <c r="ACZ22" s="46"/>
      <c r="ADA22" s="46"/>
      <c r="ADB22" s="46"/>
      <c r="ADC22" s="46"/>
      <c r="ADD22" s="46"/>
      <c r="ADE22" s="46"/>
      <c r="ADF22" s="46"/>
      <c r="ADG22" s="46"/>
      <c r="ADH22" s="46"/>
      <c r="ADI22" s="46"/>
      <c r="ADJ22" s="46"/>
      <c r="ADK22" s="46"/>
      <c r="ADL22" s="46"/>
      <c r="ADM22" s="46"/>
      <c r="ADN22" s="46"/>
      <c r="ADO22" s="46"/>
      <c r="ADP22" s="46"/>
      <c r="ADQ22" s="46"/>
      <c r="ADR22" s="46"/>
      <c r="ADS22" s="46"/>
      <c r="ADT22" s="46"/>
      <c r="ADU22" s="46"/>
      <c r="ADV22" s="46"/>
      <c r="ADW22" s="46"/>
      <c r="ADX22" s="46"/>
      <c r="ADY22" s="46"/>
      <c r="ADZ22" s="46"/>
      <c r="AEA22" s="46"/>
      <c r="AEB22" s="46"/>
      <c r="AEC22" s="46"/>
      <c r="AED22" s="46"/>
      <c r="AEE22" s="46"/>
      <c r="AEF22" s="46"/>
      <c r="AEG22" s="46"/>
      <c r="AEH22" s="46"/>
      <c r="AEI22" s="46"/>
      <c r="AEJ22" s="46"/>
      <c r="AEK22" s="46"/>
      <c r="AEL22" s="46"/>
      <c r="AEM22" s="46"/>
      <c r="AEN22" s="46"/>
      <c r="AEO22" s="46"/>
      <c r="AEP22" s="46"/>
      <c r="AEQ22" s="46"/>
      <c r="AER22" s="46"/>
      <c r="AES22" s="46"/>
      <c r="AET22" s="46"/>
      <c r="AEU22" s="46"/>
      <c r="AEV22" s="46"/>
      <c r="AEW22" s="46"/>
      <c r="AEX22" s="46"/>
      <c r="AEY22" s="46"/>
      <c r="AEZ22" s="46"/>
      <c r="AFA22" s="46"/>
      <c r="AFB22" s="46"/>
      <c r="AFC22" s="46"/>
      <c r="AFD22" s="46"/>
      <c r="AFE22" s="46"/>
      <c r="AFF22" s="46"/>
      <c r="AFG22" s="46"/>
      <c r="AFH22" s="46"/>
      <c r="AFI22" s="46"/>
      <c r="AFJ22" s="46"/>
      <c r="AFK22" s="46"/>
      <c r="AFL22" s="46"/>
      <c r="AFM22" s="46"/>
      <c r="AFN22" s="46"/>
      <c r="AFO22" s="46"/>
      <c r="AFP22" s="46"/>
      <c r="AFQ22" s="46"/>
      <c r="AFR22" s="46"/>
      <c r="AFS22" s="46"/>
      <c r="AFT22" s="46"/>
      <c r="AFU22" s="46"/>
      <c r="AFV22" s="46"/>
      <c r="AFW22" s="46"/>
      <c r="AFX22" s="46"/>
      <c r="AFY22" s="46"/>
      <c r="AFZ22" s="46"/>
      <c r="AGA22" s="46"/>
      <c r="AGB22" s="46"/>
      <c r="AGC22" s="46"/>
      <c r="AGD22" s="46"/>
      <c r="AGE22" s="46"/>
      <c r="AGF22" s="46"/>
      <c r="AGG22" s="46"/>
      <c r="AGH22" s="46"/>
      <c r="AGI22" s="46"/>
      <c r="AGJ22" s="46"/>
      <c r="AGK22" s="46"/>
      <c r="AGL22" s="46"/>
      <c r="AGM22" s="46"/>
      <c r="AGN22" s="46"/>
      <c r="AGO22" s="46"/>
      <c r="AGP22" s="46"/>
      <c r="AGQ22" s="46"/>
      <c r="AGR22" s="46"/>
      <c r="AGS22" s="46"/>
      <c r="AGT22" s="46"/>
      <c r="AGU22" s="46"/>
      <c r="AGV22" s="46"/>
      <c r="AGW22" s="46"/>
      <c r="AGX22" s="46"/>
      <c r="AGY22" s="46"/>
      <c r="AGZ22" s="46"/>
      <c r="AHA22" s="46"/>
      <c r="AHB22" s="46"/>
      <c r="AHC22" s="46"/>
      <c r="AHD22" s="46"/>
      <c r="AHE22" s="46"/>
      <c r="AHF22" s="46"/>
      <c r="AHG22" s="46"/>
      <c r="AHH22" s="46"/>
      <c r="AHI22" s="46"/>
      <c r="AHJ22" s="46"/>
      <c r="AHK22" s="46"/>
      <c r="AHL22" s="46"/>
      <c r="AHM22" s="46"/>
      <c r="AHN22" s="46"/>
      <c r="AHO22" s="46"/>
      <c r="AHP22" s="46"/>
      <c r="AHQ22" s="46"/>
      <c r="AHR22" s="46"/>
      <c r="AHS22" s="46"/>
      <c r="AHT22" s="46"/>
      <c r="AHU22" s="46"/>
      <c r="AHV22" s="46"/>
      <c r="AHW22" s="46"/>
      <c r="AHX22" s="46"/>
      <c r="AHY22" s="46"/>
      <c r="AHZ22" s="46"/>
      <c r="AIA22" s="46"/>
      <c r="AIB22" s="46"/>
      <c r="AIC22" s="46"/>
      <c r="AID22" s="46"/>
      <c r="AIE22" s="46"/>
      <c r="AIF22" s="46"/>
      <c r="AIG22" s="46"/>
      <c r="AIH22" s="46"/>
      <c r="AII22" s="46"/>
      <c r="AIJ22" s="46"/>
      <c r="AIK22" s="46"/>
      <c r="AIL22" s="46"/>
      <c r="AIM22" s="46"/>
      <c r="AIN22" s="46"/>
      <c r="AIO22" s="46"/>
      <c r="AIP22" s="46"/>
      <c r="AIQ22" s="46"/>
      <c r="AIR22" s="46"/>
      <c r="AIS22" s="46"/>
      <c r="AIT22" s="46"/>
      <c r="AIU22" s="46"/>
      <c r="AIV22" s="46"/>
      <c r="AIW22" s="46"/>
      <c r="AIX22" s="46"/>
      <c r="AIY22" s="46"/>
      <c r="AIZ22" s="46"/>
      <c r="AJA22" s="46"/>
      <c r="AJB22" s="46"/>
      <c r="AJC22" s="46"/>
      <c r="AJD22" s="46"/>
      <c r="AJE22" s="46"/>
      <c r="AJF22" s="46"/>
      <c r="AJG22" s="46"/>
      <c r="AJH22" s="46"/>
      <c r="AJI22" s="46"/>
      <c r="AJJ22" s="46"/>
      <c r="AJK22" s="46"/>
      <c r="AJL22" s="46"/>
      <c r="AJM22" s="46"/>
      <c r="AJN22" s="46"/>
      <c r="AJO22" s="46"/>
      <c r="AJP22" s="46"/>
      <c r="AJQ22" s="46"/>
      <c r="AJR22" s="46"/>
      <c r="AJS22" s="46"/>
      <c r="AJT22" s="46"/>
      <c r="AJU22" s="46"/>
      <c r="AJV22" s="46"/>
      <c r="AJW22" s="46"/>
      <c r="AJX22" s="46"/>
      <c r="AJY22" s="46"/>
      <c r="AJZ22" s="46"/>
      <c r="AKA22" s="46"/>
      <c r="AKB22" s="46"/>
      <c r="AKC22" s="46"/>
      <c r="AKD22" s="46"/>
      <c r="AKE22" s="46"/>
      <c r="AKF22" s="46"/>
      <c r="AKG22" s="46"/>
      <c r="AKH22" s="46"/>
      <c r="AKI22" s="46"/>
      <c r="AKJ22" s="46"/>
      <c r="AKK22" s="46"/>
      <c r="AKL22" s="46"/>
      <c r="AKM22" s="46"/>
      <c r="AKN22" s="46"/>
      <c r="AKO22" s="46"/>
      <c r="AKP22" s="46"/>
      <c r="AKQ22" s="46"/>
      <c r="AKR22" s="46"/>
      <c r="AKS22" s="46"/>
      <c r="AKT22" s="46"/>
      <c r="AKU22" s="46"/>
      <c r="AKV22" s="46"/>
      <c r="AKW22" s="46"/>
      <c r="AKX22" s="46"/>
      <c r="AKY22" s="46"/>
      <c r="AKZ22" s="46"/>
      <c r="ALA22" s="46"/>
      <c r="ALB22" s="46"/>
      <c r="ALC22" s="46"/>
      <c r="ALD22" s="46"/>
      <c r="ALE22" s="46"/>
      <c r="ALF22" s="46"/>
      <c r="ALG22" s="46"/>
      <c r="ALH22" s="46"/>
      <c r="ALI22" s="46"/>
      <c r="ALJ22" s="46"/>
      <c r="ALK22" s="46"/>
      <c r="ALL22" s="46"/>
      <c r="ALM22" s="46"/>
      <c r="ALN22" s="46"/>
      <c r="ALO22" s="46"/>
      <c r="ALP22" s="46"/>
      <c r="ALQ22" s="46"/>
      <c r="ALR22" s="46"/>
      <c r="ALS22" s="46"/>
      <c r="ALT22" s="46"/>
      <c r="ALU22" s="46"/>
      <c r="ALV22" s="46"/>
      <c r="ALW22" s="46"/>
      <c r="ALX22" s="46"/>
      <c r="ALY22" s="46"/>
      <c r="ALZ22" s="46"/>
      <c r="AMA22" s="46"/>
      <c r="AMB22" s="46"/>
      <c r="AMC22" s="46"/>
      <c r="AMD22" s="46"/>
      <c r="AME22" s="46"/>
      <c r="AMF22" s="46"/>
      <c r="AMG22" s="46"/>
      <c r="AMH22" s="46"/>
      <c r="AMI22" s="46"/>
      <c r="AMJ22" s="46"/>
      <c r="AMK22" s="46"/>
      <c r="AML22" s="46"/>
      <c r="AMM22" s="46"/>
      <c r="AMN22" s="46"/>
      <c r="AMO22" s="46"/>
      <c r="AMP22" s="46"/>
      <c r="AMQ22" s="46"/>
      <c r="AMR22" s="46"/>
      <c r="AMS22" s="46"/>
      <c r="AMT22" s="46"/>
      <c r="AMU22" s="46"/>
      <c r="AMV22" s="46"/>
      <c r="AMW22" s="46"/>
      <c r="AMX22" s="46"/>
      <c r="AMY22" s="46"/>
      <c r="AMZ22" s="46"/>
      <c r="ANA22" s="46"/>
      <c r="ANB22" s="46"/>
      <c r="ANC22" s="46"/>
      <c r="AND22" s="46"/>
      <c r="ANE22" s="46"/>
      <c r="ANF22" s="46"/>
      <c r="ANG22" s="46"/>
      <c r="ANH22" s="46"/>
      <c r="ANI22" s="46"/>
      <c r="ANJ22" s="46"/>
      <c r="ANK22" s="46"/>
      <c r="ANL22" s="46"/>
      <c r="ANM22" s="46"/>
      <c r="ANN22" s="46"/>
      <c r="ANO22" s="46"/>
      <c r="ANP22" s="46"/>
      <c r="ANQ22" s="46"/>
      <c r="ANR22" s="46"/>
      <c r="ANS22" s="46"/>
      <c r="ANT22" s="46"/>
      <c r="ANU22" s="46"/>
      <c r="ANV22" s="46"/>
      <c r="ANW22" s="46"/>
      <c r="ANX22" s="46"/>
      <c r="ANY22" s="46"/>
      <c r="ANZ22" s="46"/>
      <c r="AOA22" s="46"/>
      <c r="AOB22" s="46"/>
      <c r="AOC22" s="46"/>
      <c r="AOD22" s="46"/>
      <c r="AOE22" s="46"/>
      <c r="AOF22" s="46"/>
      <c r="AOG22" s="46"/>
      <c r="AOH22" s="46"/>
      <c r="AOI22" s="46"/>
      <c r="AOJ22" s="46"/>
      <c r="AOK22" s="46"/>
      <c r="AOL22" s="46"/>
      <c r="AOM22" s="46"/>
      <c r="AON22" s="46"/>
      <c r="AOO22" s="46"/>
      <c r="AOP22" s="46"/>
      <c r="AOQ22" s="46"/>
      <c r="AOR22" s="46"/>
      <c r="AOS22" s="46"/>
      <c r="AOT22" s="46"/>
      <c r="AOU22" s="46"/>
      <c r="AOV22" s="46"/>
      <c r="AOW22" s="46"/>
      <c r="AOX22" s="46"/>
      <c r="AOY22" s="46"/>
      <c r="AOZ22" s="46"/>
      <c r="APA22" s="46"/>
      <c r="APB22" s="46"/>
      <c r="APC22" s="46"/>
      <c r="APD22" s="46"/>
      <c r="APE22" s="46"/>
      <c r="APF22" s="46"/>
      <c r="APG22" s="46"/>
      <c r="APH22" s="46"/>
      <c r="API22" s="46"/>
      <c r="APJ22" s="46"/>
      <c r="APK22" s="46"/>
      <c r="APL22" s="46"/>
      <c r="APM22" s="46"/>
      <c r="APN22" s="46"/>
      <c r="APO22" s="46"/>
      <c r="APP22" s="46"/>
      <c r="APQ22" s="46"/>
      <c r="APR22" s="46"/>
      <c r="APS22" s="46"/>
      <c r="APT22" s="46"/>
      <c r="APU22" s="46"/>
      <c r="APV22" s="46"/>
      <c r="APW22" s="46"/>
      <c r="APX22" s="46"/>
      <c r="APY22" s="46"/>
      <c r="APZ22" s="46"/>
      <c r="AQA22" s="46"/>
      <c r="AQB22" s="46"/>
      <c r="AQC22" s="46"/>
      <c r="AQD22" s="46"/>
      <c r="AQE22" s="46"/>
      <c r="AQF22" s="46"/>
      <c r="AQG22" s="46"/>
      <c r="AQH22" s="46"/>
      <c r="AQI22" s="46"/>
      <c r="AQJ22" s="46"/>
      <c r="AQK22" s="46"/>
      <c r="AQL22" s="46"/>
      <c r="AQM22" s="46"/>
      <c r="AQN22" s="46"/>
      <c r="AQO22" s="46"/>
      <c r="AQP22" s="46"/>
      <c r="AQQ22" s="46"/>
      <c r="AQR22" s="46"/>
      <c r="AQS22" s="46"/>
      <c r="AQT22" s="46"/>
      <c r="AQU22" s="46"/>
      <c r="AQV22" s="46"/>
      <c r="AQW22" s="46"/>
      <c r="AQX22" s="46"/>
      <c r="AQY22" s="46"/>
      <c r="AQZ22" s="46"/>
      <c r="ARA22" s="46"/>
      <c r="ARB22" s="46"/>
      <c r="ARC22" s="46"/>
      <c r="ARD22" s="46"/>
      <c r="ARE22" s="46"/>
      <c r="ARF22" s="46"/>
      <c r="ARG22" s="46"/>
      <c r="ARH22" s="46"/>
      <c r="ARI22" s="46"/>
      <c r="ARJ22" s="46"/>
      <c r="ARK22" s="46"/>
      <c r="ARL22" s="46"/>
      <c r="ARM22" s="46"/>
      <c r="ARN22" s="46"/>
      <c r="ARO22" s="46"/>
      <c r="ARP22" s="46"/>
      <c r="ARQ22" s="46"/>
      <c r="ARR22" s="46"/>
      <c r="ARS22" s="46"/>
      <c r="ART22" s="46"/>
      <c r="ARU22" s="46"/>
      <c r="ARV22" s="46"/>
      <c r="ARW22" s="46"/>
      <c r="ARX22" s="46"/>
      <c r="ARY22" s="46"/>
      <c r="ARZ22" s="46"/>
      <c r="ASA22" s="46"/>
      <c r="ASB22" s="46"/>
      <c r="ASC22" s="46"/>
      <c r="ASD22" s="46"/>
      <c r="ASE22" s="46"/>
      <c r="ASF22" s="46"/>
      <c r="ASG22" s="46"/>
      <c r="ASH22" s="46"/>
      <c r="ASI22" s="46"/>
      <c r="ASJ22" s="46"/>
      <c r="ASK22" s="46"/>
      <c r="ASL22" s="46"/>
      <c r="ASM22" s="46"/>
      <c r="ASN22" s="46"/>
      <c r="ASO22" s="46"/>
      <c r="ASP22" s="46"/>
      <c r="ASQ22" s="46"/>
      <c r="ASR22" s="46"/>
      <c r="ASS22" s="46"/>
      <c r="AST22" s="46"/>
      <c r="ASU22" s="46"/>
      <c r="ASV22" s="46"/>
      <c r="ASW22" s="46"/>
      <c r="ASX22" s="46"/>
      <c r="ASY22" s="46"/>
      <c r="ASZ22" s="46"/>
      <c r="ATA22" s="46"/>
      <c r="ATB22" s="46"/>
      <c r="ATC22" s="46"/>
      <c r="ATD22" s="46"/>
      <c r="ATE22" s="46"/>
      <c r="ATF22" s="46"/>
      <c r="ATG22" s="46"/>
      <c r="ATH22" s="46"/>
      <c r="ATI22" s="46"/>
      <c r="ATJ22" s="46"/>
      <c r="ATK22" s="46"/>
      <c r="ATL22" s="46"/>
      <c r="ATM22" s="46"/>
      <c r="ATN22" s="46"/>
      <c r="ATO22" s="46"/>
      <c r="ATP22" s="46"/>
      <c r="ATQ22" s="46"/>
      <c r="ATR22" s="46"/>
      <c r="ATS22" s="46"/>
      <c r="ATT22" s="46"/>
      <c r="ATU22" s="46"/>
      <c r="ATV22" s="46"/>
      <c r="ATW22" s="46"/>
      <c r="ATX22" s="46"/>
      <c r="ATY22" s="46"/>
      <c r="ATZ22" s="46"/>
      <c r="AUA22" s="46"/>
      <c r="AUB22" s="46"/>
      <c r="AUC22" s="46"/>
      <c r="AUD22" s="46"/>
      <c r="AUE22" s="46"/>
      <c r="AUF22" s="46"/>
      <c r="AUG22" s="46"/>
      <c r="AUH22" s="46"/>
      <c r="AUI22" s="46"/>
      <c r="AUJ22" s="46"/>
      <c r="AUK22" s="46"/>
      <c r="AUL22" s="46"/>
      <c r="AUM22" s="46"/>
      <c r="AUN22" s="46"/>
      <c r="AUO22" s="46"/>
      <c r="AUP22" s="46"/>
      <c r="AUQ22" s="46"/>
      <c r="AUR22" s="46"/>
      <c r="AUS22" s="46"/>
      <c r="AUT22" s="46"/>
      <c r="AUU22" s="46"/>
      <c r="AUV22" s="46"/>
      <c r="AUW22" s="46"/>
      <c r="AUX22" s="46"/>
      <c r="AUY22" s="46"/>
      <c r="AUZ22" s="46"/>
      <c r="AVA22" s="46"/>
      <c r="AVB22" s="46"/>
      <c r="AVC22" s="46"/>
      <c r="AVD22" s="46"/>
      <c r="AVE22" s="46"/>
      <c r="AVF22" s="46"/>
      <c r="AVG22" s="46"/>
      <c r="AVH22" s="46"/>
      <c r="AVI22" s="46"/>
      <c r="AVJ22" s="46"/>
      <c r="AVK22" s="46"/>
      <c r="AVL22" s="46"/>
      <c r="AVM22" s="46"/>
      <c r="AVN22" s="46"/>
      <c r="AVO22" s="46"/>
      <c r="AVP22" s="46"/>
      <c r="AVQ22" s="46"/>
      <c r="AVR22" s="46"/>
      <c r="AVS22" s="46"/>
      <c r="AVT22" s="46"/>
      <c r="AVU22" s="46"/>
      <c r="AVV22" s="46"/>
      <c r="AVW22" s="46"/>
      <c r="AVX22" s="46"/>
      <c r="AVY22" s="46"/>
      <c r="AVZ22" s="46"/>
      <c r="AWA22" s="46"/>
      <c r="AWB22" s="46"/>
      <c r="AWC22" s="46"/>
      <c r="AWD22" s="46"/>
      <c r="AWE22" s="46"/>
      <c r="AWF22" s="46"/>
      <c r="AWG22" s="46"/>
      <c r="AWH22" s="46"/>
      <c r="AWI22" s="46"/>
      <c r="AWJ22" s="46"/>
      <c r="AWK22" s="46"/>
      <c r="AWL22" s="46"/>
      <c r="AWM22" s="46"/>
      <c r="AWN22" s="46"/>
      <c r="AWO22" s="46"/>
      <c r="AWP22" s="46"/>
      <c r="AWQ22" s="46"/>
      <c r="AWR22" s="46"/>
      <c r="AWS22" s="46"/>
      <c r="AWT22" s="46"/>
      <c r="AWU22" s="46"/>
      <c r="AWV22" s="46"/>
      <c r="AWW22" s="46"/>
      <c r="AWX22" s="46"/>
      <c r="AWY22" s="46"/>
      <c r="AWZ22" s="46"/>
      <c r="AXA22" s="46"/>
      <c r="AXB22" s="46"/>
      <c r="AXC22" s="46"/>
      <c r="AXD22" s="46"/>
      <c r="AXE22" s="46"/>
      <c r="AXF22" s="46"/>
      <c r="AXG22" s="46"/>
      <c r="AXH22" s="46"/>
      <c r="AXI22" s="46"/>
      <c r="AXJ22" s="46"/>
      <c r="AXK22" s="46"/>
      <c r="AXL22" s="46"/>
      <c r="AXM22" s="46"/>
      <c r="AXN22" s="46"/>
      <c r="AXO22" s="46"/>
      <c r="AXP22" s="46"/>
      <c r="AXQ22" s="46"/>
      <c r="AXR22" s="46"/>
      <c r="AXS22" s="46"/>
      <c r="AXT22" s="46"/>
      <c r="AXU22" s="46"/>
      <c r="AXV22" s="46"/>
      <c r="AXW22" s="46"/>
      <c r="AXX22" s="46"/>
      <c r="AXY22" s="46"/>
      <c r="AXZ22" s="46"/>
      <c r="AYA22" s="46"/>
      <c r="AYB22" s="46"/>
      <c r="AYC22" s="46"/>
      <c r="AYD22" s="46"/>
      <c r="AYE22" s="46"/>
      <c r="AYF22" s="46"/>
      <c r="AYG22" s="46"/>
      <c r="AYH22" s="46"/>
      <c r="AYI22" s="46"/>
      <c r="AYJ22" s="46"/>
      <c r="AYK22" s="46"/>
      <c r="AYL22" s="46"/>
      <c r="AYM22" s="46"/>
      <c r="AYN22" s="46"/>
      <c r="AYO22" s="46"/>
      <c r="AYP22" s="46"/>
      <c r="AYQ22" s="46"/>
      <c r="AYR22" s="46"/>
      <c r="AYS22" s="46"/>
      <c r="AYT22" s="46"/>
      <c r="AYU22" s="46"/>
      <c r="AYV22" s="46"/>
      <c r="AYW22" s="46"/>
      <c r="AYX22" s="46"/>
      <c r="AYY22" s="46"/>
      <c r="AYZ22" s="46"/>
      <c r="AZA22" s="46"/>
      <c r="AZB22" s="46"/>
      <c r="AZC22" s="46"/>
      <c r="AZD22" s="46"/>
      <c r="AZE22" s="46"/>
      <c r="AZF22" s="46"/>
      <c r="AZG22" s="46"/>
      <c r="AZH22" s="46"/>
      <c r="AZI22" s="46"/>
      <c r="AZJ22" s="46"/>
      <c r="AZK22" s="46"/>
      <c r="AZL22" s="46"/>
      <c r="AZM22" s="46"/>
      <c r="AZN22" s="46"/>
      <c r="AZO22" s="46"/>
      <c r="AZP22" s="46"/>
      <c r="AZQ22" s="46"/>
      <c r="AZR22" s="46"/>
      <c r="AZS22" s="46"/>
      <c r="AZT22" s="46"/>
      <c r="AZU22" s="46"/>
      <c r="AZV22" s="46"/>
      <c r="AZW22" s="46"/>
      <c r="AZX22" s="46"/>
      <c r="AZY22" s="46"/>
      <c r="AZZ22" s="46"/>
      <c r="BAA22" s="46"/>
      <c r="BAB22" s="46"/>
      <c r="BAC22" s="46"/>
      <c r="BAD22" s="46"/>
      <c r="BAE22" s="46"/>
      <c r="BAF22" s="46"/>
      <c r="BAG22" s="46"/>
      <c r="BAH22" s="46"/>
      <c r="BAI22" s="46"/>
      <c r="BAJ22" s="46"/>
      <c r="BAK22" s="46"/>
      <c r="BAL22" s="46"/>
      <c r="BAM22" s="46"/>
      <c r="BAN22" s="46"/>
      <c r="BAO22" s="46"/>
      <c r="BAP22" s="46"/>
      <c r="BAQ22" s="46"/>
      <c r="BAR22" s="46"/>
      <c r="BAS22" s="46"/>
      <c r="BAT22" s="46"/>
      <c r="BAU22" s="46"/>
      <c r="BAV22" s="46"/>
      <c r="BAW22" s="46"/>
      <c r="BAX22" s="46"/>
      <c r="BAY22" s="46"/>
      <c r="BAZ22" s="46"/>
      <c r="BBA22" s="46"/>
      <c r="BBB22" s="46"/>
      <c r="BBC22" s="46"/>
      <c r="BBD22" s="46"/>
      <c r="BBE22" s="46"/>
      <c r="BBF22" s="46"/>
      <c r="BBG22" s="46"/>
      <c r="BBH22" s="46"/>
      <c r="BBI22" s="46"/>
      <c r="BBJ22" s="46"/>
      <c r="BBK22" s="46"/>
      <c r="BBL22" s="46"/>
      <c r="BBM22" s="46"/>
      <c r="BBN22" s="46"/>
      <c r="BBO22" s="46"/>
      <c r="BBP22" s="46"/>
      <c r="BBQ22" s="46"/>
      <c r="BBR22" s="46"/>
      <c r="BBS22" s="46"/>
      <c r="BBT22" s="46"/>
      <c r="BBU22" s="46"/>
      <c r="BBV22" s="46"/>
      <c r="BBW22" s="46"/>
      <c r="BBX22" s="46"/>
      <c r="BBY22" s="46"/>
      <c r="BBZ22" s="46"/>
      <c r="BCA22" s="46"/>
      <c r="BCB22" s="46"/>
      <c r="BCC22" s="46"/>
      <c r="BCD22" s="46"/>
      <c r="BCE22" s="46"/>
      <c r="BCF22" s="46"/>
      <c r="BCG22" s="46"/>
      <c r="BCH22" s="46"/>
      <c r="BCI22" s="46"/>
      <c r="BCJ22" s="46"/>
      <c r="BCK22" s="46"/>
      <c r="BCL22" s="46"/>
      <c r="BCM22" s="46"/>
      <c r="BCN22" s="46"/>
      <c r="BCO22" s="46"/>
      <c r="BCP22" s="46"/>
      <c r="BCQ22" s="46"/>
      <c r="BCR22" s="46"/>
      <c r="BCS22" s="46"/>
      <c r="BCT22" s="46"/>
      <c r="BCU22" s="46"/>
      <c r="BCV22" s="46"/>
      <c r="BCW22" s="46"/>
      <c r="BCX22" s="46"/>
      <c r="BCY22" s="46"/>
      <c r="BCZ22" s="46"/>
      <c r="BDA22" s="46"/>
      <c r="BDB22" s="46"/>
      <c r="BDC22" s="46"/>
      <c r="BDD22" s="46"/>
      <c r="BDE22" s="46"/>
      <c r="BDF22" s="46"/>
      <c r="BDG22" s="46"/>
      <c r="BDH22" s="46"/>
      <c r="BDI22" s="46"/>
      <c r="BDJ22" s="46"/>
      <c r="BDK22" s="46"/>
      <c r="BDL22" s="46"/>
      <c r="BDM22" s="46"/>
      <c r="BDN22" s="46"/>
      <c r="BDO22" s="46"/>
      <c r="BDP22" s="46"/>
      <c r="BDQ22" s="46"/>
      <c r="BDR22" s="46"/>
      <c r="BDS22" s="46"/>
      <c r="BDT22" s="46"/>
      <c r="BDU22" s="46"/>
      <c r="BDV22" s="46"/>
      <c r="BDW22" s="46"/>
      <c r="BDX22" s="46"/>
      <c r="BDY22" s="46"/>
      <c r="BDZ22" s="46"/>
      <c r="BEA22" s="46"/>
      <c r="BEB22" s="46"/>
      <c r="BEC22" s="46"/>
      <c r="BED22" s="46"/>
      <c r="BEE22" s="46"/>
      <c r="BEF22" s="46"/>
      <c r="BEG22" s="46"/>
      <c r="BEH22" s="46"/>
      <c r="BEI22" s="46"/>
      <c r="BEJ22" s="46"/>
      <c r="BEK22" s="46"/>
      <c r="BEL22" s="46"/>
      <c r="BEM22" s="46"/>
      <c r="BEN22" s="46"/>
      <c r="BEO22" s="46"/>
      <c r="BEP22" s="46"/>
      <c r="BEQ22" s="46"/>
      <c r="BER22" s="46"/>
      <c r="BES22" s="46"/>
      <c r="BET22" s="46"/>
      <c r="BEU22" s="46"/>
      <c r="BEV22" s="46"/>
      <c r="BEW22" s="46"/>
      <c r="BEX22" s="46"/>
      <c r="BEY22" s="46"/>
      <c r="BEZ22" s="46"/>
      <c r="BFA22" s="46"/>
      <c r="BFB22" s="46"/>
      <c r="BFC22" s="46"/>
      <c r="BFD22" s="46"/>
      <c r="BFE22" s="46"/>
      <c r="BFF22" s="46"/>
      <c r="BFG22" s="46"/>
      <c r="BFH22" s="46"/>
      <c r="BFI22" s="46"/>
      <c r="BFJ22" s="46"/>
      <c r="BFK22" s="46"/>
      <c r="BFL22" s="46"/>
      <c r="BFM22" s="46"/>
      <c r="BFN22" s="46"/>
      <c r="BFO22" s="46"/>
      <c r="BFP22" s="46"/>
      <c r="BFQ22" s="46"/>
      <c r="BFR22" s="46"/>
      <c r="BFS22" s="46"/>
      <c r="BFT22" s="46"/>
      <c r="BFU22" s="46"/>
      <c r="BFV22" s="46"/>
      <c r="BFW22" s="46"/>
      <c r="BFX22" s="46"/>
      <c r="BFY22" s="46"/>
      <c r="BFZ22" s="46"/>
      <c r="BGA22" s="46"/>
      <c r="BGB22" s="46"/>
      <c r="BGC22" s="46"/>
      <c r="BGD22" s="46"/>
      <c r="BGE22" s="46"/>
      <c r="BGF22" s="46"/>
      <c r="BGG22" s="46"/>
      <c r="BGH22" s="46"/>
      <c r="BGI22" s="46"/>
      <c r="BGJ22" s="46"/>
      <c r="BGK22" s="46"/>
      <c r="BGL22" s="46"/>
      <c r="BGM22" s="46"/>
      <c r="BGN22" s="46"/>
      <c r="BGO22" s="46"/>
      <c r="BGP22" s="46"/>
      <c r="BGQ22" s="46"/>
      <c r="BGR22" s="46"/>
      <c r="BGS22" s="46"/>
      <c r="BGT22" s="46"/>
      <c r="BGU22" s="46"/>
      <c r="BGV22" s="46"/>
      <c r="BGW22" s="46"/>
      <c r="BGX22" s="46"/>
      <c r="BGY22" s="46"/>
      <c r="BGZ22" s="46"/>
      <c r="BHA22" s="46"/>
      <c r="BHB22" s="46"/>
      <c r="BHC22" s="46"/>
      <c r="BHD22" s="46"/>
      <c r="BHE22" s="46"/>
      <c r="BHF22" s="46"/>
      <c r="BHG22" s="46"/>
      <c r="BHH22" s="46"/>
      <c r="BHI22" s="46"/>
      <c r="BHJ22" s="46"/>
      <c r="BHK22" s="46"/>
      <c r="BHL22" s="46"/>
      <c r="BHM22" s="46"/>
      <c r="BHN22" s="46"/>
      <c r="BHO22" s="46"/>
      <c r="BHP22" s="46"/>
      <c r="BHQ22" s="46"/>
      <c r="BHR22" s="46"/>
      <c r="BHS22" s="46"/>
      <c r="BHT22" s="46"/>
      <c r="BHU22" s="46"/>
      <c r="BHV22" s="46"/>
      <c r="BHW22" s="46"/>
      <c r="BHX22" s="46"/>
      <c r="BHY22" s="46"/>
      <c r="BHZ22" s="46"/>
      <c r="BIA22" s="46"/>
      <c r="BIB22" s="46"/>
      <c r="BIC22" s="46"/>
      <c r="BID22" s="46"/>
      <c r="BIE22" s="46"/>
      <c r="BIF22" s="46"/>
      <c r="BIG22" s="46"/>
      <c r="BIH22" s="46"/>
      <c r="BII22" s="46"/>
      <c r="BIJ22" s="46"/>
      <c r="BIK22" s="46"/>
      <c r="BIL22" s="46"/>
      <c r="BIM22" s="46"/>
      <c r="BIN22" s="46"/>
      <c r="BIO22" s="46"/>
      <c r="BIP22" s="46"/>
      <c r="BIQ22" s="46"/>
      <c r="BIR22" s="46"/>
      <c r="BIS22" s="46"/>
      <c r="BIT22" s="46"/>
      <c r="BIU22" s="46"/>
      <c r="BIV22" s="46"/>
      <c r="BIW22" s="46"/>
      <c r="BIX22" s="46"/>
      <c r="BIY22" s="46"/>
      <c r="BIZ22" s="46"/>
      <c r="BJA22" s="46"/>
      <c r="BJB22" s="46"/>
      <c r="BJC22" s="46"/>
      <c r="BJD22" s="46"/>
      <c r="BJE22" s="46"/>
      <c r="BJF22" s="46"/>
      <c r="BJG22" s="46"/>
      <c r="BJH22" s="46"/>
      <c r="BJI22" s="46"/>
      <c r="BJJ22" s="46"/>
      <c r="BJK22" s="46"/>
      <c r="BJL22" s="46"/>
      <c r="BJM22" s="46"/>
      <c r="BJN22" s="46"/>
      <c r="BJO22" s="46"/>
      <c r="BJP22" s="46"/>
      <c r="BJQ22" s="46"/>
      <c r="BJR22" s="46"/>
      <c r="BJS22" s="46"/>
      <c r="BJT22" s="46"/>
      <c r="BJU22" s="46"/>
      <c r="BJV22" s="46"/>
      <c r="BJW22" s="46"/>
      <c r="BJX22" s="46"/>
      <c r="BJY22" s="46"/>
      <c r="BJZ22" s="46"/>
      <c r="BKA22" s="46"/>
      <c r="BKB22" s="46"/>
      <c r="BKC22" s="46"/>
      <c r="BKD22" s="46"/>
      <c r="BKE22" s="46"/>
      <c r="BKF22" s="46"/>
      <c r="BKG22" s="46"/>
      <c r="BKH22" s="46"/>
      <c r="BKI22" s="46"/>
      <c r="BKJ22" s="46"/>
      <c r="BKK22" s="46"/>
      <c r="BKL22" s="46"/>
      <c r="BKM22" s="46"/>
      <c r="BKN22" s="46"/>
      <c r="BKO22" s="46"/>
      <c r="BKP22" s="46"/>
      <c r="BKQ22" s="46"/>
      <c r="BKR22" s="46"/>
      <c r="BKS22" s="46"/>
      <c r="BKT22" s="46"/>
      <c r="BKU22" s="46"/>
      <c r="BKV22" s="46"/>
      <c r="BKW22" s="46"/>
      <c r="BKX22" s="46"/>
      <c r="BKY22" s="46"/>
      <c r="BKZ22" s="46"/>
      <c r="BLA22" s="46"/>
      <c r="BLB22" s="46"/>
      <c r="BLC22" s="46"/>
      <c r="BLD22" s="46"/>
      <c r="BLE22" s="46"/>
      <c r="BLF22" s="46"/>
      <c r="BLG22" s="46"/>
      <c r="BLH22" s="46"/>
      <c r="BLI22" s="46"/>
      <c r="BLJ22" s="46"/>
      <c r="BLK22" s="46"/>
      <c r="BLL22" s="46"/>
      <c r="BLM22" s="46"/>
      <c r="BLN22" s="46"/>
      <c r="BLO22" s="46"/>
      <c r="BLP22" s="46"/>
      <c r="BLQ22" s="46"/>
      <c r="BLR22" s="46"/>
      <c r="BLS22" s="46"/>
      <c r="BLT22" s="46"/>
      <c r="BLU22" s="46"/>
      <c r="BLV22" s="46"/>
      <c r="BLW22" s="46"/>
      <c r="BLX22" s="46"/>
      <c r="BLY22" s="46"/>
      <c r="BLZ22" s="46"/>
      <c r="BMA22" s="46"/>
      <c r="BMB22" s="46"/>
      <c r="BMC22" s="46"/>
      <c r="BMD22" s="46"/>
      <c r="BME22" s="46"/>
      <c r="BMF22" s="46"/>
      <c r="BMG22" s="46"/>
      <c r="BMH22" s="46"/>
      <c r="BMI22" s="46"/>
      <c r="BMJ22" s="46"/>
      <c r="BMK22" s="46"/>
      <c r="BML22" s="46"/>
      <c r="BMM22" s="46"/>
      <c r="BMN22" s="46"/>
      <c r="BMO22" s="46"/>
      <c r="BMP22" s="46"/>
      <c r="BMQ22" s="46"/>
      <c r="BMR22" s="46"/>
      <c r="BMS22" s="46"/>
      <c r="BMT22" s="46"/>
      <c r="BMU22" s="46"/>
      <c r="BMV22" s="46"/>
      <c r="BMW22" s="46"/>
      <c r="BMX22" s="46"/>
      <c r="BMY22" s="46"/>
      <c r="BMZ22" s="46"/>
      <c r="BNA22" s="46"/>
      <c r="BNB22" s="46"/>
      <c r="BNC22" s="46"/>
      <c r="BND22" s="46"/>
      <c r="BNE22" s="46"/>
      <c r="BNF22" s="46"/>
      <c r="BNG22" s="46"/>
      <c r="BNH22" s="46"/>
      <c r="BNI22" s="46"/>
      <c r="BNJ22" s="46"/>
      <c r="BNK22" s="46"/>
      <c r="BNL22" s="46"/>
      <c r="BNM22" s="46"/>
      <c r="BNN22" s="46"/>
      <c r="BNO22" s="46"/>
      <c r="BNP22" s="46"/>
      <c r="BNQ22" s="46"/>
      <c r="BNR22" s="46"/>
      <c r="BNS22" s="46"/>
      <c r="BNT22" s="46"/>
      <c r="BNU22" s="46"/>
      <c r="BNV22" s="46"/>
      <c r="BNW22" s="46"/>
      <c r="BNX22" s="46"/>
      <c r="BNY22" s="46"/>
      <c r="BNZ22" s="46"/>
      <c r="BOA22" s="46"/>
      <c r="BOB22" s="46"/>
      <c r="BOC22" s="46"/>
      <c r="BOD22" s="46"/>
      <c r="BOE22" s="46"/>
      <c r="BOF22" s="46"/>
      <c r="BOG22" s="46"/>
      <c r="BOH22" s="46"/>
      <c r="BOI22" s="46"/>
      <c r="BOJ22" s="46"/>
      <c r="BOK22" s="46"/>
      <c r="BOL22" s="46"/>
      <c r="BOM22" s="46"/>
      <c r="BON22" s="46"/>
      <c r="BOO22" s="46"/>
      <c r="BOP22" s="46"/>
      <c r="BOQ22" s="46"/>
      <c r="BOR22" s="46"/>
      <c r="BOS22" s="46"/>
      <c r="BOT22" s="46"/>
      <c r="BOU22" s="46"/>
      <c r="BOV22" s="46"/>
      <c r="BOW22" s="46"/>
      <c r="BOX22" s="46"/>
      <c r="BOY22" s="46"/>
      <c r="BOZ22" s="46"/>
      <c r="BPA22" s="46"/>
      <c r="BPB22" s="46"/>
      <c r="BPC22" s="46"/>
      <c r="BPD22" s="46"/>
      <c r="BPE22" s="46"/>
      <c r="BPF22" s="46"/>
      <c r="BPG22" s="46"/>
      <c r="BPH22" s="46"/>
      <c r="BPI22" s="46"/>
      <c r="BPJ22" s="46"/>
      <c r="BPK22" s="46"/>
      <c r="BPL22" s="46"/>
      <c r="BPM22" s="46"/>
      <c r="BPN22" s="46"/>
      <c r="BPO22" s="46"/>
      <c r="BPP22" s="46"/>
      <c r="BPQ22" s="46"/>
      <c r="BPR22" s="46"/>
      <c r="BPS22" s="46"/>
      <c r="BPT22" s="46"/>
      <c r="BPU22" s="46"/>
      <c r="BPV22" s="46"/>
      <c r="BPW22" s="46"/>
      <c r="BPX22" s="46"/>
      <c r="BPY22" s="46"/>
      <c r="BPZ22" s="46"/>
      <c r="BQA22" s="46"/>
      <c r="BQB22" s="46"/>
      <c r="BQC22" s="46"/>
      <c r="BQD22" s="46"/>
      <c r="BQE22" s="46"/>
      <c r="BQF22" s="46"/>
      <c r="BQG22" s="46"/>
      <c r="BQH22" s="46"/>
      <c r="BQI22" s="46"/>
      <c r="BQJ22" s="46"/>
      <c r="BQK22" s="46"/>
      <c r="BQL22" s="46"/>
      <c r="BQM22" s="46"/>
      <c r="BQN22" s="46"/>
      <c r="BQO22" s="46"/>
      <c r="BQP22" s="46"/>
      <c r="BQQ22" s="46"/>
      <c r="BQR22" s="46"/>
      <c r="BQS22" s="46"/>
      <c r="BQT22" s="46"/>
      <c r="BQU22" s="46"/>
      <c r="BQV22" s="46"/>
      <c r="BQW22" s="46"/>
      <c r="BQX22" s="46"/>
      <c r="BQY22" s="46"/>
      <c r="BQZ22" s="46"/>
    </row>
    <row r="23" spans="1:1820" s="12" customFormat="1" ht="27.95" hidden="1" customHeight="1" outlineLevel="3" x14ac:dyDescent="0.2">
      <c r="A23" s="282"/>
      <c r="B23" s="297"/>
      <c r="C23" s="250" t="s">
        <v>1295</v>
      </c>
      <c r="D23" s="269"/>
      <c r="E23" s="269"/>
      <c r="F23" s="82"/>
      <c r="G23" s="82"/>
      <c r="H23" s="1"/>
      <c r="I23" s="1"/>
      <c r="J23" s="82"/>
      <c r="K23" s="82"/>
      <c r="L23" s="82"/>
      <c r="M23" s="82"/>
      <c r="N23" s="68"/>
      <c r="O23" s="68"/>
      <c r="P23" s="69"/>
      <c r="Q23" s="69"/>
      <c r="R23" s="69"/>
      <c r="S23" s="69"/>
      <c r="T23" s="69"/>
      <c r="U23" s="144"/>
      <c r="V23" s="69"/>
      <c r="W23" s="69"/>
      <c r="X23" s="69"/>
      <c r="Y23" s="69"/>
      <c r="Z23" s="69"/>
      <c r="AA23" s="69"/>
      <c r="AB23" s="200"/>
      <c r="AC23" s="69"/>
      <c r="AD23" s="69"/>
      <c r="AE23" s="69"/>
      <c r="AF23" s="69"/>
      <c r="AG23" s="69"/>
      <c r="AH23" s="144"/>
      <c r="AI23" s="69"/>
      <c r="AJ23" s="69"/>
      <c r="AK23" s="69"/>
      <c r="AL23" s="69"/>
      <c r="AM23" s="69"/>
      <c r="AN23" s="182"/>
      <c r="AO23" s="190">
        <f>SUBTOTAL(1,AO13:AO22)</f>
        <v>0.68300000000000005</v>
      </c>
      <c r="AP23" s="190">
        <f>SUBTOTAL(1,AP13:AP22)</f>
        <v>1</v>
      </c>
      <c r="AQ23" s="91" t="str">
        <f>+IF(AP23="","",IF(AP23&gt;1,"ADELANTADA",IF(AP23&lt;0.6,"CRÍTICA",IF(AP23&lt;0.95,"EN PROCESO","GESTIÓN NORMAL"))))</f>
        <v>GESTIÓN NORMAL</v>
      </c>
      <c r="AR23" s="38" t="str">
        <f t="shared" si="1"/>
        <v>J</v>
      </c>
      <c r="AS23" s="44"/>
      <c r="AT23" s="44"/>
      <c r="AU23" s="44"/>
      <c r="AV23" s="79"/>
      <c r="AW23" s="79"/>
      <c r="AX23" s="162"/>
      <c r="AY23" s="79"/>
      <c r="AZ23" s="79"/>
      <c r="BA23" s="233">
        <f t="shared" si="2"/>
        <v>0.31699999999999995</v>
      </c>
      <c r="BB23" s="79"/>
      <c r="BC23" s="79"/>
      <c r="BD23" s="79"/>
      <c r="BE23" s="79"/>
      <c r="BF23" s="79"/>
      <c r="BG23" s="79"/>
      <c r="BH23" s="79"/>
      <c r="BI23" s="79"/>
      <c r="BJ23" s="79"/>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F23" s="46"/>
      <c r="FG23" s="46"/>
      <c r="FH23" s="46"/>
      <c r="FI23" s="46"/>
      <c r="FJ23" s="46"/>
      <c r="FK23" s="46"/>
      <c r="FL23" s="46"/>
      <c r="FM23" s="46"/>
      <c r="FN23" s="46"/>
      <c r="FO23" s="46"/>
      <c r="FP23" s="46"/>
      <c r="FQ23" s="46"/>
      <c r="FR23" s="46"/>
      <c r="FS23" s="46"/>
      <c r="FT23" s="46"/>
      <c r="FU23" s="46"/>
      <c r="FV23" s="46"/>
      <c r="FW23" s="46"/>
      <c r="FX23" s="46"/>
      <c r="FY23" s="46"/>
      <c r="FZ23" s="46"/>
      <c r="GA23" s="46"/>
      <c r="GB23" s="46"/>
      <c r="GC23" s="46"/>
      <c r="GD23" s="46"/>
      <c r="GE23" s="46"/>
      <c r="GF23" s="46"/>
      <c r="GG23" s="46"/>
      <c r="GH23" s="46"/>
      <c r="GI23" s="46"/>
      <c r="GJ23" s="46"/>
      <c r="GK23" s="46"/>
      <c r="GL23" s="46"/>
      <c r="GM23" s="46"/>
      <c r="GN23" s="46"/>
      <c r="GO23" s="46"/>
      <c r="GP23" s="46"/>
      <c r="GQ23" s="46"/>
      <c r="GR23" s="46"/>
      <c r="GS23" s="46"/>
      <c r="GT23" s="46"/>
      <c r="GU23" s="46"/>
      <c r="GV23" s="46"/>
      <c r="GW23" s="46"/>
      <c r="GX23" s="46"/>
      <c r="GY23" s="46"/>
      <c r="GZ23" s="46"/>
      <c r="HA23" s="46"/>
      <c r="HB23" s="46"/>
      <c r="HC23" s="46"/>
      <c r="HD23" s="46"/>
      <c r="HE23" s="46"/>
      <c r="HF23" s="46"/>
      <c r="HG23" s="46"/>
      <c r="HH23" s="46"/>
      <c r="HI23" s="46"/>
      <c r="HJ23" s="46"/>
      <c r="HK23" s="46"/>
      <c r="HL23" s="46"/>
      <c r="HM23" s="46"/>
      <c r="HN23" s="46"/>
      <c r="HO23" s="46"/>
      <c r="HP23" s="46"/>
      <c r="HQ23" s="46"/>
      <c r="HR23" s="46"/>
      <c r="HS23" s="46"/>
      <c r="HT23" s="46"/>
      <c r="HU23" s="46"/>
      <c r="HV23" s="46"/>
      <c r="HW23" s="46"/>
      <c r="HX23" s="46"/>
      <c r="HY23" s="46"/>
      <c r="HZ23" s="46"/>
      <c r="IA23" s="46"/>
      <c r="IB23" s="46"/>
      <c r="IC23" s="46"/>
      <c r="ID23" s="46"/>
      <c r="IE23" s="46"/>
      <c r="IF23" s="46"/>
      <c r="IG23" s="46"/>
      <c r="IH23" s="46"/>
      <c r="II23" s="46"/>
      <c r="IJ23" s="46"/>
      <c r="IK23" s="46"/>
      <c r="IL23" s="46"/>
      <c r="IM23" s="46"/>
      <c r="IN23" s="46"/>
      <c r="IO23" s="46"/>
      <c r="IP23" s="46"/>
      <c r="IQ23" s="46"/>
      <c r="IR23" s="46"/>
      <c r="IS23" s="46"/>
      <c r="IT23" s="46"/>
      <c r="IU23" s="46"/>
      <c r="IV23" s="46"/>
      <c r="IW23" s="46"/>
      <c r="IX23" s="46"/>
      <c r="IY23" s="46"/>
      <c r="IZ23" s="46"/>
      <c r="JA23" s="46"/>
      <c r="JB23" s="46"/>
      <c r="JC23" s="46"/>
      <c r="JD23" s="46"/>
      <c r="JE23" s="46"/>
      <c r="JF23" s="46"/>
      <c r="JG23" s="46"/>
      <c r="JH23" s="46"/>
      <c r="JI23" s="46"/>
      <c r="JJ23" s="46"/>
      <c r="JK23" s="46"/>
      <c r="JL23" s="46"/>
      <c r="JM23" s="46"/>
      <c r="JN23" s="46"/>
      <c r="JO23" s="46"/>
      <c r="JP23" s="46"/>
      <c r="JQ23" s="46"/>
      <c r="JR23" s="46"/>
      <c r="JS23" s="46"/>
      <c r="JT23" s="46"/>
      <c r="JU23" s="46"/>
      <c r="JV23" s="46"/>
      <c r="JW23" s="46"/>
      <c r="JX23" s="46"/>
      <c r="JY23" s="46"/>
      <c r="JZ23" s="46"/>
      <c r="KA23" s="46"/>
      <c r="KB23" s="46"/>
      <c r="KC23" s="46"/>
      <c r="KD23" s="46"/>
      <c r="KE23" s="46"/>
      <c r="KF23" s="46"/>
      <c r="KG23" s="46"/>
      <c r="KH23" s="46"/>
      <c r="KI23" s="46"/>
      <c r="KJ23" s="46"/>
      <c r="KK23" s="46"/>
      <c r="KL23" s="46"/>
      <c r="KM23" s="46"/>
      <c r="KN23" s="46"/>
      <c r="KO23" s="46"/>
      <c r="KP23" s="46"/>
      <c r="KQ23" s="46"/>
      <c r="KR23" s="46"/>
      <c r="KS23" s="46"/>
      <c r="KT23" s="46"/>
      <c r="KU23" s="46"/>
      <c r="KV23" s="46"/>
      <c r="KW23" s="46"/>
      <c r="KX23" s="46"/>
      <c r="KY23" s="46"/>
      <c r="KZ23" s="46"/>
      <c r="LA23" s="46"/>
      <c r="LB23" s="46"/>
      <c r="LC23" s="46"/>
      <c r="LD23" s="46"/>
      <c r="LE23" s="46"/>
      <c r="LF23" s="46"/>
      <c r="LG23" s="46"/>
      <c r="LH23" s="46"/>
      <c r="LI23" s="46"/>
      <c r="LJ23" s="46"/>
      <c r="LK23" s="46"/>
      <c r="LL23" s="46"/>
      <c r="LM23" s="46"/>
      <c r="LN23" s="46"/>
      <c r="LO23" s="46"/>
      <c r="LP23" s="46"/>
      <c r="LQ23" s="46"/>
      <c r="LR23" s="46"/>
      <c r="LS23" s="46"/>
      <c r="LT23" s="46"/>
      <c r="LU23" s="46"/>
      <c r="LV23" s="46"/>
      <c r="LW23" s="46"/>
      <c r="LX23" s="46"/>
      <c r="LY23" s="46"/>
      <c r="LZ23" s="46"/>
      <c r="MA23" s="46"/>
      <c r="MB23" s="46"/>
      <c r="MC23" s="46"/>
      <c r="MD23" s="46"/>
      <c r="ME23" s="46"/>
      <c r="MF23" s="46"/>
      <c r="MG23" s="46"/>
      <c r="MH23" s="46"/>
      <c r="MI23" s="46"/>
      <c r="MJ23" s="46"/>
      <c r="MK23" s="46"/>
      <c r="ML23" s="46"/>
      <c r="MM23" s="46"/>
      <c r="MN23" s="46"/>
      <c r="MO23" s="46"/>
      <c r="MP23" s="46"/>
      <c r="MQ23" s="46"/>
      <c r="MR23" s="46"/>
      <c r="MS23" s="46"/>
      <c r="MT23" s="46"/>
      <c r="MU23" s="46"/>
      <c r="MV23" s="46"/>
      <c r="MW23" s="46"/>
      <c r="MX23" s="46"/>
      <c r="MY23" s="46"/>
      <c r="MZ23" s="46"/>
      <c r="NA23" s="46"/>
      <c r="NB23" s="46"/>
      <c r="NC23" s="46"/>
      <c r="ND23" s="46"/>
      <c r="NE23" s="46"/>
      <c r="NF23" s="46"/>
      <c r="NG23" s="46"/>
      <c r="NH23" s="46"/>
      <c r="NI23" s="46"/>
      <c r="NJ23" s="46"/>
      <c r="NK23" s="46"/>
      <c r="NL23" s="46"/>
      <c r="NM23" s="46"/>
      <c r="NN23" s="46"/>
      <c r="NO23" s="46"/>
      <c r="NP23" s="46"/>
      <c r="NQ23" s="46"/>
      <c r="NR23" s="46"/>
      <c r="NS23" s="46"/>
      <c r="NT23" s="46"/>
      <c r="NU23" s="46"/>
      <c r="NV23" s="46"/>
      <c r="NW23" s="46"/>
      <c r="NX23" s="46"/>
      <c r="NY23" s="46"/>
      <c r="NZ23" s="46"/>
      <c r="OA23" s="46"/>
      <c r="OB23" s="46"/>
      <c r="OC23" s="46"/>
      <c r="OD23" s="46"/>
      <c r="OE23" s="46"/>
      <c r="OF23" s="46"/>
      <c r="OG23" s="46"/>
      <c r="OH23" s="46"/>
      <c r="OI23" s="46"/>
      <c r="OJ23" s="46"/>
      <c r="OK23" s="46"/>
      <c r="OL23" s="46"/>
      <c r="OM23" s="46"/>
      <c r="ON23" s="46"/>
      <c r="OO23" s="46"/>
      <c r="OP23" s="46"/>
      <c r="OQ23" s="46"/>
      <c r="OR23" s="46"/>
      <c r="OS23" s="46"/>
      <c r="OT23" s="46"/>
      <c r="OU23" s="46"/>
      <c r="OV23" s="46"/>
      <c r="OW23" s="46"/>
      <c r="OX23" s="46"/>
      <c r="OY23" s="46"/>
      <c r="OZ23" s="46"/>
      <c r="PA23" s="46"/>
      <c r="PB23" s="46"/>
      <c r="PC23" s="46"/>
      <c r="PD23" s="46"/>
      <c r="PE23" s="46"/>
      <c r="PF23" s="46"/>
      <c r="PG23" s="46"/>
      <c r="PH23" s="46"/>
      <c r="PI23" s="46"/>
      <c r="PJ23" s="46"/>
      <c r="PK23" s="46"/>
      <c r="PL23" s="46"/>
      <c r="PM23" s="46"/>
      <c r="PN23" s="46"/>
      <c r="PO23" s="46"/>
      <c r="PP23" s="46"/>
      <c r="PQ23" s="46"/>
      <c r="PR23" s="46"/>
      <c r="PS23" s="46"/>
      <c r="PT23" s="46"/>
      <c r="PU23" s="46"/>
      <c r="PV23" s="46"/>
      <c r="PW23" s="46"/>
      <c r="PX23" s="46"/>
      <c r="PY23" s="46"/>
      <c r="PZ23" s="46"/>
      <c r="QA23" s="46"/>
      <c r="QB23" s="46"/>
      <c r="QC23" s="46"/>
      <c r="QD23" s="46"/>
      <c r="QE23" s="46"/>
      <c r="QF23" s="46"/>
      <c r="QG23" s="46"/>
      <c r="QH23" s="46"/>
      <c r="QI23" s="46"/>
      <c r="QJ23" s="46"/>
      <c r="QK23" s="46"/>
      <c r="QL23" s="46"/>
      <c r="QM23" s="46"/>
      <c r="QN23" s="46"/>
      <c r="QO23" s="46"/>
      <c r="QP23" s="46"/>
      <c r="QQ23" s="46"/>
      <c r="QR23" s="46"/>
      <c r="QS23" s="46"/>
      <c r="QT23" s="46"/>
      <c r="QU23" s="46"/>
      <c r="QV23" s="46"/>
      <c r="QW23" s="46"/>
      <c r="QX23" s="46"/>
      <c r="QY23" s="46"/>
      <c r="QZ23" s="46"/>
      <c r="RA23" s="46"/>
      <c r="RB23" s="46"/>
      <c r="RC23" s="46"/>
      <c r="RD23" s="46"/>
      <c r="RE23" s="46"/>
      <c r="RF23" s="46"/>
      <c r="RG23" s="46"/>
      <c r="RH23" s="46"/>
      <c r="RI23" s="46"/>
      <c r="RJ23" s="46"/>
      <c r="RK23" s="46"/>
      <c r="RL23" s="46"/>
      <c r="RM23" s="46"/>
      <c r="RN23" s="46"/>
      <c r="RO23" s="46"/>
      <c r="RP23" s="46"/>
      <c r="RQ23" s="46"/>
      <c r="RR23" s="46"/>
      <c r="RS23" s="46"/>
      <c r="RT23" s="46"/>
      <c r="RU23" s="46"/>
      <c r="RV23" s="46"/>
      <c r="RW23" s="46"/>
      <c r="RX23" s="46"/>
      <c r="RY23" s="46"/>
      <c r="RZ23" s="46"/>
      <c r="SA23" s="46"/>
      <c r="SB23" s="46"/>
      <c r="SC23" s="46"/>
      <c r="SD23" s="46"/>
      <c r="SE23" s="46"/>
      <c r="SF23" s="46"/>
      <c r="SG23" s="46"/>
      <c r="SH23" s="46"/>
      <c r="SI23" s="46"/>
      <c r="SJ23" s="46"/>
      <c r="SK23" s="46"/>
      <c r="SL23" s="46"/>
      <c r="SM23" s="46"/>
      <c r="SN23" s="46"/>
      <c r="SO23" s="46"/>
      <c r="SP23" s="46"/>
      <c r="SQ23" s="46"/>
      <c r="SR23" s="46"/>
      <c r="SS23" s="46"/>
      <c r="ST23" s="46"/>
      <c r="SU23" s="46"/>
      <c r="SV23" s="46"/>
      <c r="SW23" s="46"/>
      <c r="SX23" s="46"/>
      <c r="SY23" s="46"/>
      <c r="SZ23" s="46"/>
      <c r="TA23" s="46"/>
      <c r="TB23" s="46"/>
      <c r="TC23" s="46"/>
      <c r="TD23" s="46"/>
      <c r="TE23" s="46"/>
      <c r="TF23" s="46"/>
      <c r="TG23" s="46"/>
      <c r="TH23" s="46"/>
      <c r="TI23" s="46"/>
      <c r="TJ23" s="46"/>
      <c r="TK23" s="46"/>
      <c r="TL23" s="46"/>
      <c r="TM23" s="46"/>
      <c r="TN23" s="46"/>
      <c r="TO23" s="46"/>
      <c r="TP23" s="46"/>
      <c r="TQ23" s="46"/>
      <c r="TR23" s="46"/>
      <c r="TS23" s="46"/>
      <c r="TT23" s="46"/>
      <c r="TU23" s="46"/>
      <c r="TV23" s="46"/>
      <c r="TW23" s="46"/>
      <c r="TX23" s="46"/>
      <c r="TY23" s="46"/>
      <c r="TZ23" s="46"/>
      <c r="UA23" s="46"/>
      <c r="UB23" s="46"/>
      <c r="UC23" s="46"/>
      <c r="UD23" s="46"/>
      <c r="UE23" s="46"/>
      <c r="UF23" s="46"/>
      <c r="UG23" s="46"/>
      <c r="UH23" s="46"/>
      <c r="UI23" s="46"/>
      <c r="UJ23" s="46"/>
      <c r="UK23" s="46"/>
      <c r="UL23" s="46"/>
      <c r="UM23" s="46"/>
      <c r="UN23" s="46"/>
      <c r="UO23" s="46"/>
      <c r="UP23" s="46"/>
      <c r="UQ23" s="46"/>
      <c r="UR23" s="46"/>
      <c r="US23" s="46"/>
      <c r="UT23" s="46"/>
      <c r="UU23" s="46"/>
      <c r="UV23" s="46"/>
      <c r="UW23" s="46"/>
      <c r="UX23" s="46"/>
      <c r="UY23" s="46"/>
      <c r="UZ23" s="46"/>
      <c r="VA23" s="46"/>
      <c r="VB23" s="46"/>
      <c r="VC23" s="46"/>
      <c r="VD23" s="46"/>
      <c r="VE23" s="46"/>
      <c r="VF23" s="46"/>
      <c r="VG23" s="46"/>
      <c r="VH23" s="46"/>
      <c r="VI23" s="46"/>
      <c r="VJ23" s="46"/>
      <c r="VK23" s="46"/>
      <c r="VL23" s="46"/>
      <c r="VM23" s="46"/>
      <c r="VN23" s="46"/>
      <c r="VO23" s="46"/>
      <c r="VP23" s="46"/>
      <c r="VQ23" s="46"/>
      <c r="VR23" s="46"/>
      <c r="VS23" s="46"/>
      <c r="VT23" s="46"/>
      <c r="VU23" s="46"/>
      <c r="VV23" s="46"/>
      <c r="VW23" s="46"/>
      <c r="VX23" s="46"/>
      <c r="VY23" s="46"/>
      <c r="VZ23" s="46"/>
      <c r="WA23" s="46"/>
      <c r="WB23" s="46"/>
      <c r="WC23" s="46"/>
      <c r="WD23" s="46"/>
      <c r="WE23" s="46"/>
      <c r="WF23" s="46"/>
      <c r="WG23" s="46"/>
      <c r="WH23" s="46"/>
      <c r="WI23" s="46"/>
      <c r="WJ23" s="46"/>
      <c r="WK23" s="46"/>
      <c r="WL23" s="46"/>
      <c r="WM23" s="46"/>
      <c r="WN23" s="46"/>
      <c r="WO23" s="46"/>
      <c r="WP23" s="46"/>
      <c r="WQ23" s="46"/>
      <c r="WR23" s="46"/>
      <c r="WS23" s="46"/>
      <c r="WT23" s="46"/>
      <c r="WU23" s="46"/>
      <c r="WV23" s="46"/>
      <c r="WW23" s="46"/>
      <c r="WX23" s="46"/>
      <c r="WY23" s="46"/>
      <c r="WZ23" s="46"/>
      <c r="XA23" s="46"/>
      <c r="XB23" s="46"/>
      <c r="XC23" s="46"/>
      <c r="XD23" s="46"/>
      <c r="XE23" s="46"/>
      <c r="XF23" s="46"/>
      <c r="XG23" s="46"/>
      <c r="XH23" s="46"/>
      <c r="XI23" s="46"/>
      <c r="XJ23" s="46"/>
      <c r="XK23" s="46"/>
      <c r="XL23" s="46"/>
      <c r="XM23" s="46"/>
      <c r="XN23" s="46"/>
      <c r="XO23" s="46"/>
      <c r="XP23" s="46"/>
      <c r="XQ23" s="46"/>
      <c r="XR23" s="46"/>
      <c r="XS23" s="46"/>
      <c r="XT23" s="46"/>
      <c r="XU23" s="46"/>
      <c r="XV23" s="46"/>
      <c r="XW23" s="46"/>
      <c r="XX23" s="46"/>
      <c r="XY23" s="46"/>
      <c r="XZ23" s="46"/>
      <c r="YA23" s="46"/>
      <c r="YB23" s="46"/>
      <c r="YC23" s="46"/>
      <c r="YD23" s="46"/>
      <c r="YE23" s="46"/>
      <c r="YF23" s="46"/>
      <c r="YG23" s="46"/>
      <c r="YH23" s="46"/>
      <c r="YI23" s="46"/>
      <c r="YJ23" s="46"/>
      <c r="YK23" s="46"/>
      <c r="YL23" s="46"/>
      <c r="YM23" s="46"/>
      <c r="YN23" s="46"/>
      <c r="YO23" s="46"/>
      <c r="YP23" s="46"/>
      <c r="YQ23" s="46"/>
      <c r="YR23" s="46"/>
      <c r="YS23" s="46"/>
      <c r="YT23" s="46"/>
      <c r="YU23" s="46"/>
      <c r="YV23" s="46"/>
      <c r="YW23" s="46"/>
      <c r="YX23" s="46"/>
      <c r="YY23" s="46"/>
      <c r="YZ23" s="46"/>
      <c r="ZA23" s="46"/>
      <c r="ZB23" s="46"/>
      <c r="ZC23" s="46"/>
      <c r="ZD23" s="46"/>
      <c r="ZE23" s="46"/>
      <c r="ZF23" s="46"/>
      <c r="ZG23" s="46"/>
      <c r="ZH23" s="46"/>
      <c r="ZI23" s="46"/>
      <c r="ZJ23" s="46"/>
      <c r="ZK23" s="46"/>
      <c r="ZL23" s="46"/>
      <c r="ZM23" s="46"/>
      <c r="ZN23" s="46"/>
      <c r="ZO23" s="46"/>
      <c r="ZP23" s="46"/>
      <c r="ZQ23" s="46"/>
      <c r="ZR23" s="46"/>
      <c r="ZS23" s="46"/>
      <c r="ZT23" s="46"/>
      <c r="ZU23" s="46"/>
      <c r="ZV23" s="46"/>
      <c r="ZW23" s="46"/>
      <c r="ZX23" s="46"/>
      <c r="ZY23" s="46"/>
      <c r="ZZ23" s="46"/>
      <c r="AAA23" s="46"/>
      <c r="AAB23" s="46"/>
      <c r="AAC23" s="46"/>
      <c r="AAD23" s="46"/>
      <c r="AAE23" s="46"/>
      <c r="AAF23" s="46"/>
      <c r="AAG23" s="46"/>
      <c r="AAH23" s="46"/>
      <c r="AAI23" s="46"/>
      <c r="AAJ23" s="46"/>
      <c r="AAK23" s="46"/>
      <c r="AAL23" s="46"/>
      <c r="AAM23" s="46"/>
      <c r="AAN23" s="46"/>
      <c r="AAO23" s="46"/>
      <c r="AAP23" s="46"/>
      <c r="AAQ23" s="46"/>
      <c r="AAR23" s="46"/>
      <c r="AAS23" s="46"/>
      <c r="AAT23" s="46"/>
      <c r="AAU23" s="46"/>
      <c r="AAV23" s="46"/>
      <c r="AAW23" s="46"/>
      <c r="AAX23" s="46"/>
      <c r="AAY23" s="46"/>
      <c r="AAZ23" s="46"/>
      <c r="ABA23" s="46"/>
      <c r="ABB23" s="46"/>
      <c r="ABC23" s="46"/>
      <c r="ABD23" s="46"/>
      <c r="ABE23" s="46"/>
      <c r="ABF23" s="46"/>
      <c r="ABG23" s="46"/>
      <c r="ABH23" s="46"/>
      <c r="ABI23" s="46"/>
      <c r="ABJ23" s="46"/>
      <c r="ABK23" s="46"/>
      <c r="ABL23" s="46"/>
      <c r="ABM23" s="46"/>
      <c r="ABN23" s="46"/>
      <c r="ABO23" s="46"/>
      <c r="ABP23" s="46"/>
      <c r="ABQ23" s="46"/>
      <c r="ABR23" s="46"/>
      <c r="ABS23" s="46"/>
      <c r="ABT23" s="46"/>
      <c r="ABU23" s="46"/>
      <c r="ABV23" s="46"/>
      <c r="ABW23" s="46"/>
      <c r="ABX23" s="46"/>
      <c r="ABY23" s="46"/>
      <c r="ABZ23" s="46"/>
      <c r="ACA23" s="46"/>
      <c r="ACB23" s="46"/>
      <c r="ACC23" s="46"/>
      <c r="ACD23" s="46"/>
      <c r="ACE23" s="46"/>
      <c r="ACF23" s="46"/>
      <c r="ACG23" s="46"/>
      <c r="ACH23" s="46"/>
      <c r="ACI23" s="46"/>
      <c r="ACJ23" s="46"/>
      <c r="ACK23" s="46"/>
      <c r="ACL23" s="46"/>
      <c r="ACM23" s="46"/>
      <c r="ACN23" s="46"/>
      <c r="ACO23" s="46"/>
      <c r="ACP23" s="46"/>
      <c r="ACQ23" s="46"/>
      <c r="ACR23" s="46"/>
      <c r="ACS23" s="46"/>
      <c r="ACT23" s="46"/>
      <c r="ACU23" s="46"/>
      <c r="ACV23" s="46"/>
      <c r="ACW23" s="46"/>
      <c r="ACX23" s="46"/>
      <c r="ACY23" s="46"/>
      <c r="ACZ23" s="46"/>
      <c r="ADA23" s="46"/>
      <c r="ADB23" s="46"/>
      <c r="ADC23" s="46"/>
      <c r="ADD23" s="46"/>
      <c r="ADE23" s="46"/>
      <c r="ADF23" s="46"/>
      <c r="ADG23" s="46"/>
      <c r="ADH23" s="46"/>
      <c r="ADI23" s="46"/>
      <c r="ADJ23" s="46"/>
      <c r="ADK23" s="46"/>
      <c r="ADL23" s="46"/>
      <c r="ADM23" s="46"/>
      <c r="ADN23" s="46"/>
      <c r="ADO23" s="46"/>
      <c r="ADP23" s="46"/>
      <c r="ADQ23" s="46"/>
      <c r="ADR23" s="46"/>
      <c r="ADS23" s="46"/>
      <c r="ADT23" s="46"/>
      <c r="ADU23" s="46"/>
      <c r="ADV23" s="46"/>
      <c r="ADW23" s="46"/>
      <c r="ADX23" s="46"/>
      <c r="ADY23" s="46"/>
      <c r="ADZ23" s="46"/>
      <c r="AEA23" s="46"/>
      <c r="AEB23" s="46"/>
      <c r="AEC23" s="46"/>
      <c r="AED23" s="46"/>
      <c r="AEE23" s="46"/>
      <c r="AEF23" s="46"/>
      <c r="AEG23" s="46"/>
      <c r="AEH23" s="46"/>
      <c r="AEI23" s="46"/>
      <c r="AEJ23" s="46"/>
      <c r="AEK23" s="46"/>
      <c r="AEL23" s="46"/>
      <c r="AEM23" s="46"/>
      <c r="AEN23" s="46"/>
      <c r="AEO23" s="46"/>
      <c r="AEP23" s="46"/>
      <c r="AEQ23" s="46"/>
      <c r="AER23" s="46"/>
      <c r="AES23" s="46"/>
      <c r="AET23" s="46"/>
      <c r="AEU23" s="46"/>
      <c r="AEV23" s="46"/>
      <c r="AEW23" s="46"/>
      <c r="AEX23" s="46"/>
      <c r="AEY23" s="46"/>
      <c r="AEZ23" s="46"/>
      <c r="AFA23" s="46"/>
      <c r="AFB23" s="46"/>
      <c r="AFC23" s="46"/>
      <c r="AFD23" s="46"/>
      <c r="AFE23" s="46"/>
      <c r="AFF23" s="46"/>
      <c r="AFG23" s="46"/>
      <c r="AFH23" s="46"/>
      <c r="AFI23" s="46"/>
      <c r="AFJ23" s="46"/>
      <c r="AFK23" s="46"/>
      <c r="AFL23" s="46"/>
      <c r="AFM23" s="46"/>
      <c r="AFN23" s="46"/>
      <c r="AFO23" s="46"/>
      <c r="AFP23" s="46"/>
      <c r="AFQ23" s="46"/>
      <c r="AFR23" s="46"/>
      <c r="AFS23" s="46"/>
      <c r="AFT23" s="46"/>
      <c r="AFU23" s="46"/>
      <c r="AFV23" s="46"/>
      <c r="AFW23" s="46"/>
      <c r="AFX23" s="46"/>
      <c r="AFY23" s="46"/>
      <c r="AFZ23" s="46"/>
      <c r="AGA23" s="46"/>
      <c r="AGB23" s="46"/>
      <c r="AGC23" s="46"/>
      <c r="AGD23" s="46"/>
      <c r="AGE23" s="46"/>
      <c r="AGF23" s="46"/>
      <c r="AGG23" s="46"/>
      <c r="AGH23" s="46"/>
      <c r="AGI23" s="46"/>
      <c r="AGJ23" s="46"/>
      <c r="AGK23" s="46"/>
      <c r="AGL23" s="46"/>
      <c r="AGM23" s="46"/>
      <c r="AGN23" s="46"/>
      <c r="AGO23" s="46"/>
      <c r="AGP23" s="46"/>
      <c r="AGQ23" s="46"/>
      <c r="AGR23" s="46"/>
      <c r="AGS23" s="46"/>
      <c r="AGT23" s="46"/>
      <c r="AGU23" s="46"/>
      <c r="AGV23" s="46"/>
      <c r="AGW23" s="46"/>
      <c r="AGX23" s="46"/>
      <c r="AGY23" s="46"/>
      <c r="AGZ23" s="46"/>
      <c r="AHA23" s="46"/>
      <c r="AHB23" s="46"/>
      <c r="AHC23" s="46"/>
      <c r="AHD23" s="46"/>
      <c r="AHE23" s="46"/>
      <c r="AHF23" s="46"/>
      <c r="AHG23" s="46"/>
      <c r="AHH23" s="46"/>
      <c r="AHI23" s="46"/>
      <c r="AHJ23" s="46"/>
      <c r="AHK23" s="46"/>
      <c r="AHL23" s="46"/>
      <c r="AHM23" s="46"/>
      <c r="AHN23" s="46"/>
      <c r="AHO23" s="46"/>
      <c r="AHP23" s="46"/>
      <c r="AHQ23" s="46"/>
      <c r="AHR23" s="46"/>
      <c r="AHS23" s="46"/>
      <c r="AHT23" s="46"/>
      <c r="AHU23" s="46"/>
      <c r="AHV23" s="46"/>
      <c r="AHW23" s="46"/>
      <c r="AHX23" s="46"/>
      <c r="AHY23" s="46"/>
      <c r="AHZ23" s="46"/>
      <c r="AIA23" s="46"/>
      <c r="AIB23" s="46"/>
      <c r="AIC23" s="46"/>
      <c r="AID23" s="46"/>
      <c r="AIE23" s="46"/>
      <c r="AIF23" s="46"/>
      <c r="AIG23" s="46"/>
      <c r="AIH23" s="46"/>
      <c r="AII23" s="46"/>
      <c r="AIJ23" s="46"/>
      <c r="AIK23" s="46"/>
      <c r="AIL23" s="46"/>
      <c r="AIM23" s="46"/>
      <c r="AIN23" s="46"/>
      <c r="AIO23" s="46"/>
      <c r="AIP23" s="46"/>
      <c r="AIQ23" s="46"/>
      <c r="AIR23" s="46"/>
      <c r="AIS23" s="46"/>
      <c r="AIT23" s="46"/>
      <c r="AIU23" s="46"/>
      <c r="AIV23" s="46"/>
      <c r="AIW23" s="46"/>
      <c r="AIX23" s="46"/>
      <c r="AIY23" s="46"/>
      <c r="AIZ23" s="46"/>
      <c r="AJA23" s="46"/>
      <c r="AJB23" s="46"/>
      <c r="AJC23" s="46"/>
      <c r="AJD23" s="46"/>
      <c r="AJE23" s="46"/>
      <c r="AJF23" s="46"/>
      <c r="AJG23" s="46"/>
      <c r="AJH23" s="46"/>
      <c r="AJI23" s="46"/>
      <c r="AJJ23" s="46"/>
      <c r="AJK23" s="46"/>
      <c r="AJL23" s="46"/>
      <c r="AJM23" s="46"/>
      <c r="AJN23" s="46"/>
      <c r="AJO23" s="46"/>
      <c r="AJP23" s="46"/>
      <c r="AJQ23" s="46"/>
      <c r="AJR23" s="46"/>
      <c r="AJS23" s="46"/>
      <c r="AJT23" s="46"/>
      <c r="AJU23" s="46"/>
      <c r="AJV23" s="46"/>
      <c r="AJW23" s="46"/>
      <c r="AJX23" s="46"/>
      <c r="AJY23" s="46"/>
      <c r="AJZ23" s="46"/>
      <c r="AKA23" s="46"/>
      <c r="AKB23" s="46"/>
      <c r="AKC23" s="46"/>
      <c r="AKD23" s="46"/>
      <c r="AKE23" s="46"/>
      <c r="AKF23" s="46"/>
      <c r="AKG23" s="46"/>
      <c r="AKH23" s="46"/>
      <c r="AKI23" s="46"/>
      <c r="AKJ23" s="46"/>
      <c r="AKK23" s="46"/>
      <c r="AKL23" s="46"/>
      <c r="AKM23" s="46"/>
      <c r="AKN23" s="46"/>
      <c r="AKO23" s="46"/>
      <c r="AKP23" s="46"/>
      <c r="AKQ23" s="46"/>
      <c r="AKR23" s="46"/>
      <c r="AKS23" s="46"/>
      <c r="AKT23" s="46"/>
      <c r="AKU23" s="46"/>
      <c r="AKV23" s="46"/>
      <c r="AKW23" s="46"/>
      <c r="AKX23" s="46"/>
      <c r="AKY23" s="46"/>
      <c r="AKZ23" s="46"/>
      <c r="ALA23" s="46"/>
      <c r="ALB23" s="46"/>
      <c r="ALC23" s="46"/>
      <c r="ALD23" s="46"/>
      <c r="ALE23" s="46"/>
      <c r="ALF23" s="46"/>
      <c r="ALG23" s="46"/>
      <c r="ALH23" s="46"/>
      <c r="ALI23" s="46"/>
      <c r="ALJ23" s="46"/>
      <c r="ALK23" s="46"/>
      <c r="ALL23" s="46"/>
      <c r="ALM23" s="46"/>
      <c r="ALN23" s="46"/>
      <c r="ALO23" s="46"/>
      <c r="ALP23" s="46"/>
      <c r="ALQ23" s="46"/>
      <c r="ALR23" s="46"/>
      <c r="ALS23" s="46"/>
      <c r="ALT23" s="46"/>
      <c r="ALU23" s="46"/>
      <c r="ALV23" s="46"/>
      <c r="ALW23" s="46"/>
      <c r="ALX23" s="46"/>
      <c r="ALY23" s="46"/>
      <c r="ALZ23" s="46"/>
      <c r="AMA23" s="46"/>
      <c r="AMB23" s="46"/>
      <c r="AMC23" s="46"/>
      <c r="AMD23" s="46"/>
      <c r="AME23" s="46"/>
      <c r="AMF23" s="46"/>
      <c r="AMG23" s="46"/>
      <c r="AMH23" s="46"/>
      <c r="AMI23" s="46"/>
      <c r="AMJ23" s="46"/>
      <c r="AMK23" s="46"/>
      <c r="AML23" s="46"/>
      <c r="AMM23" s="46"/>
      <c r="AMN23" s="46"/>
      <c r="AMO23" s="46"/>
      <c r="AMP23" s="46"/>
      <c r="AMQ23" s="46"/>
      <c r="AMR23" s="46"/>
      <c r="AMS23" s="46"/>
      <c r="AMT23" s="46"/>
      <c r="AMU23" s="46"/>
      <c r="AMV23" s="46"/>
      <c r="AMW23" s="46"/>
      <c r="AMX23" s="46"/>
      <c r="AMY23" s="46"/>
      <c r="AMZ23" s="46"/>
      <c r="ANA23" s="46"/>
      <c r="ANB23" s="46"/>
      <c r="ANC23" s="46"/>
      <c r="AND23" s="46"/>
      <c r="ANE23" s="46"/>
      <c r="ANF23" s="46"/>
      <c r="ANG23" s="46"/>
      <c r="ANH23" s="46"/>
      <c r="ANI23" s="46"/>
      <c r="ANJ23" s="46"/>
      <c r="ANK23" s="46"/>
      <c r="ANL23" s="46"/>
      <c r="ANM23" s="46"/>
      <c r="ANN23" s="46"/>
      <c r="ANO23" s="46"/>
      <c r="ANP23" s="46"/>
      <c r="ANQ23" s="46"/>
      <c r="ANR23" s="46"/>
      <c r="ANS23" s="46"/>
      <c r="ANT23" s="46"/>
      <c r="ANU23" s="46"/>
      <c r="ANV23" s="46"/>
      <c r="ANW23" s="46"/>
      <c r="ANX23" s="46"/>
      <c r="ANY23" s="46"/>
      <c r="ANZ23" s="46"/>
      <c r="AOA23" s="46"/>
      <c r="AOB23" s="46"/>
      <c r="AOC23" s="46"/>
      <c r="AOD23" s="46"/>
      <c r="AOE23" s="46"/>
      <c r="AOF23" s="46"/>
      <c r="AOG23" s="46"/>
      <c r="AOH23" s="46"/>
      <c r="AOI23" s="46"/>
      <c r="AOJ23" s="46"/>
      <c r="AOK23" s="46"/>
      <c r="AOL23" s="46"/>
      <c r="AOM23" s="46"/>
      <c r="AON23" s="46"/>
      <c r="AOO23" s="46"/>
      <c r="AOP23" s="46"/>
      <c r="AOQ23" s="46"/>
      <c r="AOR23" s="46"/>
      <c r="AOS23" s="46"/>
      <c r="AOT23" s="46"/>
      <c r="AOU23" s="46"/>
      <c r="AOV23" s="46"/>
      <c r="AOW23" s="46"/>
      <c r="AOX23" s="46"/>
      <c r="AOY23" s="46"/>
      <c r="AOZ23" s="46"/>
      <c r="APA23" s="46"/>
      <c r="APB23" s="46"/>
      <c r="APC23" s="46"/>
      <c r="APD23" s="46"/>
      <c r="APE23" s="46"/>
      <c r="APF23" s="46"/>
      <c r="APG23" s="46"/>
      <c r="APH23" s="46"/>
      <c r="API23" s="46"/>
      <c r="APJ23" s="46"/>
      <c r="APK23" s="46"/>
      <c r="APL23" s="46"/>
      <c r="APM23" s="46"/>
      <c r="APN23" s="46"/>
      <c r="APO23" s="46"/>
      <c r="APP23" s="46"/>
      <c r="APQ23" s="46"/>
      <c r="APR23" s="46"/>
      <c r="APS23" s="46"/>
      <c r="APT23" s="46"/>
      <c r="APU23" s="46"/>
      <c r="APV23" s="46"/>
      <c r="APW23" s="46"/>
      <c r="APX23" s="46"/>
      <c r="APY23" s="46"/>
      <c r="APZ23" s="46"/>
      <c r="AQA23" s="46"/>
      <c r="AQB23" s="46"/>
      <c r="AQC23" s="46"/>
      <c r="AQD23" s="46"/>
      <c r="AQE23" s="46"/>
      <c r="AQF23" s="46"/>
      <c r="AQG23" s="46"/>
      <c r="AQH23" s="46"/>
      <c r="AQI23" s="46"/>
      <c r="AQJ23" s="46"/>
      <c r="AQK23" s="46"/>
      <c r="AQL23" s="46"/>
      <c r="AQM23" s="46"/>
      <c r="AQN23" s="46"/>
      <c r="AQO23" s="46"/>
      <c r="AQP23" s="46"/>
      <c r="AQQ23" s="46"/>
      <c r="AQR23" s="46"/>
      <c r="AQS23" s="46"/>
      <c r="AQT23" s="46"/>
      <c r="AQU23" s="46"/>
      <c r="AQV23" s="46"/>
      <c r="AQW23" s="46"/>
      <c r="AQX23" s="46"/>
      <c r="AQY23" s="46"/>
      <c r="AQZ23" s="46"/>
      <c r="ARA23" s="46"/>
      <c r="ARB23" s="46"/>
      <c r="ARC23" s="46"/>
      <c r="ARD23" s="46"/>
      <c r="ARE23" s="46"/>
      <c r="ARF23" s="46"/>
      <c r="ARG23" s="46"/>
      <c r="ARH23" s="46"/>
      <c r="ARI23" s="46"/>
      <c r="ARJ23" s="46"/>
      <c r="ARK23" s="46"/>
      <c r="ARL23" s="46"/>
      <c r="ARM23" s="46"/>
      <c r="ARN23" s="46"/>
      <c r="ARO23" s="46"/>
      <c r="ARP23" s="46"/>
      <c r="ARQ23" s="46"/>
      <c r="ARR23" s="46"/>
      <c r="ARS23" s="46"/>
      <c r="ART23" s="46"/>
      <c r="ARU23" s="46"/>
      <c r="ARV23" s="46"/>
      <c r="ARW23" s="46"/>
      <c r="ARX23" s="46"/>
      <c r="ARY23" s="46"/>
      <c r="ARZ23" s="46"/>
      <c r="ASA23" s="46"/>
      <c r="ASB23" s="46"/>
      <c r="ASC23" s="46"/>
      <c r="ASD23" s="46"/>
      <c r="ASE23" s="46"/>
      <c r="ASF23" s="46"/>
      <c r="ASG23" s="46"/>
      <c r="ASH23" s="46"/>
      <c r="ASI23" s="46"/>
      <c r="ASJ23" s="46"/>
      <c r="ASK23" s="46"/>
      <c r="ASL23" s="46"/>
      <c r="ASM23" s="46"/>
      <c r="ASN23" s="46"/>
      <c r="ASO23" s="46"/>
      <c r="ASP23" s="46"/>
      <c r="ASQ23" s="46"/>
      <c r="ASR23" s="46"/>
      <c r="ASS23" s="46"/>
      <c r="AST23" s="46"/>
      <c r="ASU23" s="46"/>
      <c r="ASV23" s="46"/>
      <c r="ASW23" s="46"/>
      <c r="ASX23" s="46"/>
      <c r="ASY23" s="46"/>
      <c r="ASZ23" s="46"/>
      <c r="ATA23" s="46"/>
      <c r="ATB23" s="46"/>
      <c r="ATC23" s="46"/>
      <c r="ATD23" s="46"/>
      <c r="ATE23" s="46"/>
      <c r="ATF23" s="46"/>
      <c r="ATG23" s="46"/>
      <c r="ATH23" s="46"/>
      <c r="ATI23" s="46"/>
      <c r="ATJ23" s="46"/>
      <c r="ATK23" s="46"/>
      <c r="ATL23" s="46"/>
      <c r="ATM23" s="46"/>
      <c r="ATN23" s="46"/>
      <c r="ATO23" s="46"/>
      <c r="ATP23" s="46"/>
      <c r="ATQ23" s="46"/>
      <c r="ATR23" s="46"/>
      <c r="ATS23" s="46"/>
      <c r="ATT23" s="46"/>
      <c r="ATU23" s="46"/>
      <c r="ATV23" s="46"/>
      <c r="ATW23" s="46"/>
      <c r="ATX23" s="46"/>
      <c r="ATY23" s="46"/>
      <c r="ATZ23" s="46"/>
      <c r="AUA23" s="46"/>
      <c r="AUB23" s="46"/>
      <c r="AUC23" s="46"/>
      <c r="AUD23" s="46"/>
      <c r="AUE23" s="46"/>
      <c r="AUF23" s="46"/>
      <c r="AUG23" s="46"/>
      <c r="AUH23" s="46"/>
      <c r="AUI23" s="46"/>
      <c r="AUJ23" s="46"/>
      <c r="AUK23" s="46"/>
      <c r="AUL23" s="46"/>
      <c r="AUM23" s="46"/>
      <c r="AUN23" s="46"/>
      <c r="AUO23" s="46"/>
      <c r="AUP23" s="46"/>
      <c r="AUQ23" s="46"/>
      <c r="AUR23" s="46"/>
      <c r="AUS23" s="46"/>
      <c r="AUT23" s="46"/>
      <c r="AUU23" s="46"/>
      <c r="AUV23" s="46"/>
      <c r="AUW23" s="46"/>
      <c r="AUX23" s="46"/>
      <c r="AUY23" s="46"/>
      <c r="AUZ23" s="46"/>
      <c r="AVA23" s="46"/>
      <c r="AVB23" s="46"/>
      <c r="AVC23" s="46"/>
      <c r="AVD23" s="46"/>
      <c r="AVE23" s="46"/>
      <c r="AVF23" s="46"/>
      <c r="AVG23" s="46"/>
      <c r="AVH23" s="46"/>
      <c r="AVI23" s="46"/>
      <c r="AVJ23" s="46"/>
      <c r="AVK23" s="46"/>
      <c r="AVL23" s="46"/>
      <c r="AVM23" s="46"/>
      <c r="AVN23" s="46"/>
      <c r="AVO23" s="46"/>
      <c r="AVP23" s="46"/>
      <c r="AVQ23" s="46"/>
      <c r="AVR23" s="46"/>
      <c r="AVS23" s="46"/>
      <c r="AVT23" s="46"/>
      <c r="AVU23" s="46"/>
      <c r="AVV23" s="46"/>
      <c r="AVW23" s="46"/>
      <c r="AVX23" s="46"/>
      <c r="AVY23" s="46"/>
      <c r="AVZ23" s="46"/>
      <c r="AWA23" s="46"/>
      <c r="AWB23" s="46"/>
      <c r="AWC23" s="46"/>
      <c r="AWD23" s="46"/>
      <c r="AWE23" s="46"/>
      <c r="AWF23" s="46"/>
      <c r="AWG23" s="46"/>
      <c r="AWH23" s="46"/>
      <c r="AWI23" s="46"/>
      <c r="AWJ23" s="46"/>
      <c r="AWK23" s="46"/>
      <c r="AWL23" s="46"/>
      <c r="AWM23" s="46"/>
      <c r="AWN23" s="46"/>
      <c r="AWO23" s="46"/>
      <c r="AWP23" s="46"/>
      <c r="AWQ23" s="46"/>
      <c r="AWR23" s="46"/>
      <c r="AWS23" s="46"/>
      <c r="AWT23" s="46"/>
      <c r="AWU23" s="46"/>
      <c r="AWV23" s="46"/>
      <c r="AWW23" s="46"/>
      <c r="AWX23" s="46"/>
      <c r="AWY23" s="46"/>
      <c r="AWZ23" s="46"/>
      <c r="AXA23" s="46"/>
      <c r="AXB23" s="46"/>
      <c r="AXC23" s="46"/>
      <c r="AXD23" s="46"/>
      <c r="AXE23" s="46"/>
      <c r="AXF23" s="46"/>
      <c r="AXG23" s="46"/>
      <c r="AXH23" s="46"/>
      <c r="AXI23" s="46"/>
      <c r="AXJ23" s="46"/>
      <c r="AXK23" s="46"/>
      <c r="AXL23" s="46"/>
      <c r="AXM23" s="46"/>
      <c r="AXN23" s="46"/>
      <c r="AXO23" s="46"/>
      <c r="AXP23" s="46"/>
      <c r="AXQ23" s="46"/>
      <c r="AXR23" s="46"/>
      <c r="AXS23" s="46"/>
      <c r="AXT23" s="46"/>
      <c r="AXU23" s="46"/>
      <c r="AXV23" s="46"/>
      <c r="AXW23" s="46"/>
      <c r="AXX23" s="46"/>
      <c r="AXY23" s="46"/>
      <c r="AXZ23" s="46"/>
      <c r="AYA23" s="46"/>
      <c r="AYB23" s="46"/>
      <c r="AYC23" s="46"/>
      <c r="AYD23" s="46"/>
      <c r="AYE23" s="46"/>
      <c r="AYF23" s="46"/>
      <c r="AYG23" s="46"/>
      <c r="AYH23" s="46"/>
      <c r="AYI23" s="46"/>
      <c r="AYJ23" s="46"/>
      <c r="AYK23" s="46"/>
      <c r="AYL23" s="46"/>
      <c r="AYM23" s="46"/>
      <c r="AYN23" s="46"/>
      <c r="AYO23" s="46"/>
      <c r="AYP23" s="46"/>
      <c r="AYQ23" s="46"/>
      <c r="AYR23" s="46"/>
      <c r="AYS23" s="46"/>
      <c r="AYT23" s="46"/>
      <c r="AYU23" s="46"/>
      <c r="AYV23" s="46"/>
      <c r="AYW23" s="46"/>
      <c r="AYX23" s="46"/>
      <c r="AYY23" s="46"/>
      <c r="AYZ23" s="46"/>
      <c r="AZA23" s="46"/>
      <c r="AZB23" s="46"/>
      <c r="AZC23" s="46"/>
      <c r="AZD23" s="46"/>
      <c r="AZE23" s="46"/>
      <c r="AZF23" s="46"/>
      <c r="AZG23" s="46"/>
      <c r="AZH23" s="46"/>
      <c r="AZI23" s="46"/>
      <c r="AZJ23" s="46"/>
      <c r="AZK23" s="46"/>
      <c r="AZL23" s="46"/>
      <c r="AZM23" s="46"/>
      <c r="AZN23" s="46"/>
      <c r="AZO23" s="46"/>
      <c r="AZP23" s="46"/>
      <c r="AZQ23" s="46"/>
      <c r="AZR23" s="46"/>
      <c r="AZS23" s="46"/>
      <c r="AZT23" s="46"/>
      <c r="AZU23" s="46"/>
      <c r="AZV23" s="46"/>
      <c r="AZW23" s="46"/>
      <c r="AZX23" s="46"/>
      <c r="AZY23" s="46"/>
      <c r="AZZ23" s="46"/>
      <c r="BAA23" s="46"/>
      <c r="BAB23" s="46"/>
      <c r="BAC23" s="46"/>
      <c r="BAD23" s="46"/>
      <c r="BAE23" s="46"/>
      <c r="BAF23" s="46"/>
      <c r="BAG23" s="46"/>
      <c r="BAH23" s="46"/>
      <c r="BAI23" s="46"/>
      <c r="BAJ23" s="46"/>
      <c r="BAK23" s="46"/>
      <c r="BAL23" s="46"/>
      <c r="BAM23" s="46"/>
      <c r="BAN23" s="46"/>
      <c r="BAO23" s="46"/>
      <c r="BAP23" s="46"/>
      <c r="BAQ23" s="46"/>
      <c r="BAR23" s="46"/>
      <c r="BAS23" s="46"/>
      <c r="BAT23" s="46"/>
      <c r="BAU23" s="46"/>
      <c r="BAV23" s="46"/>
      <c r="BAW23" s="46"/>
      <c r="BAX23" s="46"/>
      <c r="BAY23" s="46"/>
      <c r="BAZ23" s="46"/>
      <c r="BBA23" s="46"/>
      <c r="BBB23" s="46"/>
      <c r="BBC23" s="46"/>
      <c r="BBD23" s="46"/>
      <c r="BBE23" s="46"/>
      <c r="BBF23" s="46"/>
      <c r="BBG23" s="46"/>
      <c r="BBH23" s="46"/>
      <c r="BBI23" s="46"/>
      <c r="BBJ23" s="46"/>
      <c r="BBK23" s="46"/>
      <c r="BBL23" s="46"/>
      <c r="BBM23" s="46"/>
      <c r="BBN23" s="46"/>
      <c r="BBO23" s="46"/>
      <c r="BBP23" s="46"/>
      <c r="BBQ23" s="46"/>
      <c r="BBR23" s="46"/>
      <c r="BBS23" s="46"/>
      <c r="BBT23" s="46"/>
      <c r="BBU23" s="46"/>
      <c r="BBV23" s="46"/>
      <c r="BBW23" s="46"/>
      <c r="BBX23" s="46"/>
      <c r="BBY23" s="46"/>
      <c r="BBZ23" s="46"/>
      <c r="BCA23" s="46"/>
      <c r="BCB23" s="46"/>
      <c r="BCC23" s="46"/>
      <c r="BCD23" s="46"/>
      <c r="BCE23" s="46"/>
      <c r="BCF23" s="46"/>
      <c r="BCG23" s="46"/>
      <c r="BCH23" s="46"/>
      <c r="BCI23" s="46"/>
      <c r="BCJ23" s="46"/>
      <c r="BCK23" s="46"/>
      <c r="BCL23" s="46"/>
      <c r="BCM23" s="46"/>
      <c r="BCN23" s="46"/>
      <c r="BCO23" s="46"/>
      <c r="BCP23" s="46"/>
      <c r="BCQ23" s="46"/>
      <c r="BCR23" s="46"/>
      <c r="BCS23" s="46"/>
      <c r="BCT23" s="46"/>
      <c r="BCU23" s="46"/>
      <c r="BCV23" s="46"/>
      <c r="BCW23" s="46"/>
      <c r="BCX23" s="46"/>
      <c r="BCY23" s="46"/>
      <c r="BCZ23" s="46"/>
      <c r="BDA23" s="46"/>
      <c r="BDB23" s="46"/>
      <c r="BDC23" s="46"/>
      <c r="BDD23" s="46"/>
      <c r="BDE23" s="46"/>
      <c r="BDF23" s="46"/>
      <c r="BDG23" s="46"/>
      <c r="BDH23" s="46"/>
      <c r="BDI23" s="46"/>
      <c r="BDJ23" s="46"/>
      <c r="BDK23" s="46"/>
      <c r="BDL23" s="46"/>
      <c r="BDM23" s="46"/>
      <c r="BDN23" s="46"/>
      <c r="BDO23" s="46"/>
      <c r="BDP23" s="46"/>
      <c r="BDQ23" s="46"/>
      <c r="BDR23" s="46"/>
      <c r="BDS23" s="46"/>
      <c r="BDT23" s="46"/>
      <c r="BDU23" s="46"/>
      <c r="BDV23" s="46"/>
      <c r="BDW23" s="46"/>
      <c r="BDX23" s="46"/>
      <c r="BDY23" s="46"/>
      <c r="BDZ23" s="46"/>
      <c r="BEA23" s="46"/>
      <c r="BEB23" s="46"/>
      <c r="BEC23" s="46"/>
      <c r="BED23" s="46"/>
      <c r="BEE23" s="46"/>
      <c r="BEF23" s="46"/>
      <c r="BEG23" s="46"/>
      <c r="BEH23" s="46"/>
      <c r="BEI23" s="46"/>
      <c r="BEJ23" s="46"/>
      <c r="BEK23" s="46"/>
      <c r="BEL23" s="46"/>
      <c r="BEM23" s="46"/>
      <c r="BEN23" s="46"/>
      <c r="BEO23" s="46"/>
      <c r="BEP23" s="46"/>
      <c r="BEQ23" s="46"/>
      <c r="BER23" s="46"/>
      <c r="BES23" s="46"/>
      <c r="BET23" s="46"/>
      <c r="BEU23" s="46"/>
      <c r="BEV23" s="46"/>
      <c r="BEW23" s="46"/>
      <c r="BEX23" s="46"/>
      <c r="BEY23" s="46"/>
      <c r="BEZ23" s="46"/>
      <c r="BFA23" s="46"/>
      <c r="BFB23" s="46"/>
      <c r="BFC23" s="46"/>
      <c r="BFD23" s="46"/>
      <c r="BFE23" s="46"/>
      <c r="BFF23" s="46"/>
      <c r="BFG23" s="46"/>
      <c r="BFH23" s="46"/>
      <c r="BFI23" s="46"/>
      <c r="BFJ23" s="46"/>
      <c r="BFK23" s="46"/>
      <c r="BFL23" s="46"/>
      <c r="BFM23" s="46"/>
      <c r="BFN23" s="46"/>
      <c r="BFO23" s="46"/>
      <c r="BFP23" s="46"/>
      <c r="BFQ23" s="46"/>
      <c r="BFR23" s="46"/>
      <c r="BFS23" s="46"/>
      <c r="BFT23" s="46"/>
      <c r="BFU23" s="46"/>
      <c r="BFV23" s="46"/>
      <c r="BFW23" s="46"/>
      <c r="BFX23" s="46"/>
      <c r="BFY23" s="46"/>
      <c r="BFZ23" s="46"/>
      <c r="BGA23" s="46"/>
      <c r="BGB23" s="46"/>
      <c r="BGC23" s="46"/>
      <c r="BGD23" s="46"/>
      <c r="BGE23" s="46"/>
      <c r="BGF23" s="46"/>
      <c r="BGG23" s="46"/>
      <c r="BGH23" s="46"/>
      <c r="BGI23" s="46"/>
      <c r="BGJ23" s="46"/>
      <c r="BGK23" s="46"/>
      <c r="BGL23" s="46"/>
      <c r="BGM23" s="46"/>
      <c r="BGN23" s="46"/>
      <c r="BGO23" s="46"/>
      <c r="BGP23" s="46"/>
      <c r="BGQ23" s="46"/>
      <c r="BGR23" s="46"/>
      <c r="BGS23" s="46"/>
      <c r="BGT23" s="46"/>
      <c r="BGU23" s="46"/>
      <c r="BGV23" s="46"/>
      <c r="BGW23" s="46"/>
      <c r="BGX23" s="46"/>
      <c r="BGY23" s="46"/>
      <c r="BGZ23" s="46"/>
      <c r="BHA23" s="46"/>
      <c r="BHB23" s="46"/>
      <c r="BHC23" s="46"/>
      <c r="BHD23" s="46"/>
      <c r="BHE23" s="46"/>
      <c r="BHF23" s="46"/>
      <c r="BHG23" s="46"/>
      <c r="BHH23" s="46"/>
      <c r="BHI23" s="46"/>
      <c r="BHJ23" s="46"/>
      <c r="BHK23" s="46"/>
      <c r="BHL23" s="46"/>
      <c r="BHM23" s="46"/>
      <c r="BHN23" s="46"/>
      <c r="BHO23" s="46"/>
      <c r="BHP23" s="46"/>
      <c r="BHQ23" s="46"/>
      <c r="BHR23" s="46"/>
      <c r="BHS23" s="46"/>
      <c r="BHT23" s="46"/>
      <c r="BHU23" s="46"/>
      <c r="BHV23" s="46"/>
      <c r="BHW23" s="46"/>
      <c r="BHX23" s="46"/>
      <c r="BHY23" s="46"/>
      <c r="BHZ23" s="46"/>
      <c r="BIA23" s="46"/>
      <c r="BIB23" s="46"/>
      <c r="BIC23" s="46"/>
      <c r="BID23" s="46"/>
      <c r="BIE23" s="46"/>
      <c r="BIF23" s="46"/>
      <c r="BIG23" s="46"/>
      <c r="BIH23" s="46"/>
      <c r="BII23" s="46"/>
      <c r="BIJ23" s="46"/>
      <c r="BIK23" s="46"/>
      <c r="BIL23" s="46"/>
      <c r="BIM23" s="46"/>
      <c r="BIN23" s="46"/>
      <c r="BIO23" s="46"/>
      <c r="BIP23" s="46"/>
      <c r="BIQ23" s="46"/>
      <c r="BIR23" s="46"/>
      <c r="BIS23" s="46"/>
      <c r="BIT23" s="46"/>
      <c r="BIU23" s="46"/>
      <c r="BIV23" s="46"/>
      <c r="BIW23" s="46"/>
      <c r="BIX23" s="46"/>
      <c r="BIY23" s="46"/>
      <c r="BIZ23" s="46"/>
      <c r="BJA23" s="46"/>
      <c r="BJB23" s="46"/>
      <c r="BJC23" s="46"/>
      <c r="BJD23" s="46"/>
      <c r="BJE23" s="46"/>
      <c r="BJF23" s="46"/>
      <c r="BJG23" s="46"/>
      <c r="BJH23" s="46"/>
      <c r="BJI23" s="46"/>
      <c r="BJJ23" s="46"/>
      <c r="BJK23" s="46"/>
      <c r="BJL23" s="46"/>
      <c r="BJM23" s="46"/>
      <c r="BJN23" s="46"/>
      <c r="BJO23" s="46"/>
      <c r="BJP23" s="46"/>
      <c r="BJQ23" s="46"/>
      <c r="BJR23" s="46"/>
      <c r="BJS23" s="46"/>
      <c r="BJT23" s="46"/>
      <c r="BJU23" s="46"/>
      <c r="BJV23" s="46"/>
      <c r="BJW23" s="46"/>
      <c r="BJX23" s="46"/>
      <c r="BJY23" s="46"/>
      <c r="BJZ23" s="46"/>
      <c r="BKA23" s="46"/>
      <c r="BKB23" s="46"/>
      <c r="BKC23" s="46"/>
      <c r="BKD23" s="46"/>
      <c r="BKE23" s="46"/>
      <c r="BKF23" s="46"/>
      <c r="BKG23" s="46"/>
      <c r="BKH23" s="46"/>
      <c r="BKI23" s="46"/>
      <c r="BKJ23" s="46"/>
      <c r="BKK23" s="46"/>
      <c r="BKL23" s="46"/>
      <c r="BKM23" s="46"/>
      <c r="BKN23" s="46"/>
      <c r="BKO23" s="46"/>
      <c r="BKP23" s="46"/>
      <c r="BKQ23" s="46"/>
      <c r="BKR23" s="46"/>
      <c r="BKS23" s="46"/>
      <c r="BKT23" s="46"/>
      <c r="BKU23" s="46"/>
      <c r="BKV23" s="46"/>
      <c r="BKW23" s="46"/>
      <c r="BKX23" s="46"/>
      <c r="BKY23" s="46"/>
      <c r="BKZ23" s="46"/>
      <c r="BLA23" s="46"/>
      <c r="BLB23" s="46"/>
      <c r="BLC23" s="46"/>
      <c r="BLD23" s="46"/>
      <c r="BLE23" s="46"/>
      <c r="BLF23" s="46"/>
      <c r="BLG23" s="46"/>
      <c r="BLH23" s="46"/>
      <c r="BLI23" s="46"/>
      <c r="BLJ23" s="46"/>
      <c r="BLK23" s="46"/>
      <c r="BLL23" s="46"/>
      <c r="BLM23" s="46"/>
      <c r="BLN23" s="46"/>
      <c r="BLO23" s="46"/>
      <c r="BLP23" s="46"/>
      <c r="BLQ23" s="46"/>
      <c r="BLR23" s="46"/>
      <c r="BLS23" s="46"/>
      <c r="BLT23" s="46"/>
      <c r="BLU23" s="46"/>
      <c r="BLV23" s="46"/>
      <c r="BLW23" s="46"/>
      <c r="BLX23" s="46"/>
      <c r="BLY23" s="46"/>
      <c r="BLZ23" s="46"/>
      <c r="BMA23" s="46"/>
      <c r="BMB23" s="46"/>
      <c r="BMC23" s="46"/>
      <c r="BMD23" s="46"/>
      <c r="BME23" s="46"/>
      <c r="BMF23" s="46"/>
      <c r="BMG23" s="46"/>
      <c r="BMH23" s="46"/>
      <c r="BMI23" s="46"/>
      <c r="BMJ23" s="46"/>
      <c r="BMK23" s="46"/>
      <c r="BML23" s="46"/>
      <c r="BMM23" s="46"/>
      <c r="BMN23" s="46"/>
      <c r="BMO23" s="46"/>
      <c r="BMP23" s="46"/>
      <c r="BMQ23" s="46"/>
      <c r="BMR23" s="46"/>
      <c r="BMS23" s="46"/>
      <c r="BMT23" s="46"/>
      <c r="BMU23" s="46"/>
      <c r="BMV23" s="46"/>
      <c r="BMW23" s="46"/>
      <c r="BMX23" s="46"/>
      <c r="BMY23" s="46"/>
      <c r="BMZ23" s="46"/>
      <c r="BNA23" s="46"/>
      <c r="BNB23" s="46"/>
      <c r="BNC23" s="46"/>
      <c r="BND23" s="46"/>
      <c r="BNE23" s="46"/>
      <c r="BNF23" s="46"/>
      <c r="BNG23" s="46"/>
      <c r="BNH23" s="46"/>
      <c r="BNI23" s="46"/>
      <c r="BNJ23" s="46"/>
      <c r="BNK23" s="46"/>
      <c r="BNL23" s="46"/>
      <c r="BNM23" s="46"/>
      <c r="BNN23" s="46"/>
      <c r="BNO23" s="46"/>
      <c r="BNP23" s="46"/>
      <c r="BNQ23" s="46"/>
      <c r="BNR23" s="46"/>
      <c r="BNS23" s="46"/>
      <c r="BNT23" s="46"/>
      <c r="BNU23" s="46"/>
      <c r="BNV23" s="46"/>
      <c r="BNW23" s="46"/>
      <c r="BNX23" s="46"/>
      <c r="BNY23" s="46"/>
      <c r="BNZ23" s="46"/>
      <c r="BOA23" s="46"/>
      <c r="BOB23" s="46"/>
      <c r="BOC23" s="46"/>
      <c r="BOD23" s="46"/>
      <c r="BOE23" s="46"/>
      <c r="BOF23" s="46"/>
      <c r="BOG23" s="46"/>
      <c r="BOH23" s="46"/>
      <c r="BOI23" s="46"/>
      <c r="BOJ23" s="46"/>
      <c r="BOK23" s="46"/>
      <c r="BOL23" s="46"/>
      <c r="BOM23" s="46"/>
      <c r="BON23" s="46"/>
      <c r="BOO23" s="46"/>
      <c r="BOP23" s="46"/>
      <c r="BOQ23" s="46"/>
      <c r="BOR23" s="46"/>
      <c r="BOS23" s="46"/>
      <c r="BOT23" s="46"/>
      <c r="BOU23" s="46"/>
      <c r="BOV23" s="46"/>
      <c r="BOW23" s="46"/>
      <c r="BOX23" s="46"/>
      <c r="BOY23" s="46"/>
      <c r="BOZ23" s="46"/>
      <c r="BPA23" s="46"/>
      <c r="BPB23" s="46"/>
      <c r="BPC23" s="46"/>
      <c r="BPD23" s="46"/>
      <c r="BPE23" s="46"/>
      <c r="BPF23" s="46"/>
      <c r="BPG23" s="46"/>
      <c r="BPH23" s="46"/>
      <c r="BPI23" s="46"/>
      <c r="BPJ23" s="46"/>
      <c r="BPK23" s="46"/>
      <c r="BPL23" s="46"/>
      <c r="BPM23" s="46"/>
      <c r="BPN23" s="46"/>
      <c r="BPO23" s="46"/>
      <c r="BPP23" s="46"/>
      <c r="BPQ23" s="46"/>
      <c r="BPR23" s="46"/>
      <c r="BPS23" s="46"/>
      <c r="BPT23" s="46"/>
      <c r="BPU23" s="46"/>
      <c r="BPV23" s="46"/>
      <c r="BPW23" s="46"/>
      <c r="BPX23" s="46"/>
      <c r="BPY23" s="46"/>
      <c r="BPZ23" s="46"/>
      <c r="BQA23" s="46"/>
      <c r="BQB23" s="46"/>
      <c r="BQC23" s="46"/>
      <c r="BQD23" s="46"/>
      <c r="BQE23" s="46"/>
      <c r="BQF23" s="46"/>
      <c r="BQG23" s="46"/>
      <c r="BQH23" s="46"/>
      <c r="BQI23" s="46"/>
      <c r="BQJ23" s="46"/>
      <c r="BQK23" s="46"/>
      <c r="BQL23" s="46"/>
      <c r="BQM23" s="46"/>
      <c r="BQN23" s="46"/>
      <c r="BQO23" s="46"/>
      <c r="BQP23" s="46"/>
      <c r="BQQ23" s="46"/>
      <c r="BQR23" s="46"/>
      <c r="BQS23" s="46"/>
      <c r="BQT23" s="46"/>
      <c r="BQU23" s="46"/>
      <c r="BQV23" s="46"/>
      <c r="BQW23" s="46"/>
      <c r="BQX23" s="46"/>
      <c r="BQY23" s="46"/>
      <c r="BQZ23" s="46"/>
    </row>
    <row r="24" spans="1:1820" s="12" customFormat="1" ht="27.95" hidden="1" customHeight="1" outlineLevel="4" x14ac:dyDescent="0.2">
      <c r="A24" s="282"/>
      <c r="B24" s="297"/>
      <c r="C24" s="77" t="s">
        <v>1149</v>
      </c>
      <c r="D24" s="10" t="s">
        <v>1149</v>
      </c>
      <c r="E24" s="78" t="s">
        <v>1034</v>
      </c>
      <c r="F24" s="78"/>
      <c r="G24" s="78"/>
      <c r="H24" s="10" t="s">
        <v>1030</v>
      </c>
      <c r="I24" s="10" t="s">
        <v>14</v>
      </c>
      <c r="J24" s="81"/>
      <c r="K24" s="78"/>
      <c r="L24" s="78"/>
      <c r="M24" s="78"/>
      <c r="N24" s="103" t="s">
        <v>192</v>
      </c>
      <c r="O24" s="103" t="s">
        <v>210</v>
      </c>
      <c r="P24" s="104">
        <v>0</v>
      </c>
      <c r="Q24" s="104">
        <v>0</v>
      </c>
      <c r="R24" s="104">
        <v>0</v>
      </c>
      <c r="S24" s="104">
        <v>0</v>
      </c>
      <c r="T24" s="104">
        <v>0</v>
      </c>
      <c r="U24" s="143">
        <v>0</v>
      </c>
      <c r="V24" s="104">
        <v>0.5</v>
      </c>
      <c r="W24" s="104">
        <v>0</v>
      </c>
      <c r="X24" s="104">
        <v>0</v>
      </c>
      <c r="Y24" s="104">
        <v>0</v>
      </c>
      <c r="Z24" s="104">
        <v>0</v>
      </c>
      <c r="AA24" s="104">
        <v>0.5</v>
      </c>
      <c r="AB24" s="198">
        <f t="shared" ref="AB24:AB40" si="8">SUM(P24:AA24)</f>
        <v>1</v>
      </c>
      <c r="AC24" s="104">
        <v>0</v>
      </c>
      <c r="AD24" s="104">
        <v>0</v>
      </c>
      <c r="AE24" s="104">
        <v>0</v>
      </c>
      <c r="AF24" s="104">
        <v>0</v>
      </c>
      <c r="AG24" s="104">
        <v>0</v>
      </c>
      <c r="AH24" s="143">
        <v>0</v>
      </c>
      <c r="AI24" s="104">
        <v>0</v>
      </c>
      <c r="AJ24" s="104">
        <v>0</v>
      </c>
      <c r="AK24" s="104">
        <v>0</v>
      </c>
      <c r="AL24" s="104">
        <v>0</v>
      </c>
      <c r="AM24" s="104">
        <v>0</v>
      </c>
      <c r="AN24" s="104">
        <v>0</v>
      </c>
      <c r="AO24" s="21">
        <f t="shared" ref="AO24" si="9">SUM(AC24:AN24)</f>
        <v>0</v>
      </c>
      <c r="AP24" s="189" t="str">
        <f>+IFERROR(SUM(AC24:AH24)/SUM(P24:U24),"")</f>
        <v/>
      </c>
      <c r="AQ24" s="91" t="str">
        <f>+IF(AP24="","",IF(AND(SUM($P24:U24)=1,SUM($AC24:AH24)=1),"TERMINADA",IF(SUM($P24:U24)=0,"SIN INICIAR",IF(AP24&gt;1,"ADELANTADA",IF(AP24&lt;0.6,"CRÍTICA",IF(AP24&lt;0.95,"EN PROCESO","GESTIÓN NORMAL"))))))</f>
        <v/>
      </c>
      <c r="AR24" s="38" t="str">
        <f t="shared" ref="AR24:AR42" si="10">+IF(AQ24="","",IF(AQ24="SIN INICIAR","6",IF(AQ24="CRÍTICA","L",IF(AQ24="EN PROCESO","K",IF(AQ24="GESTIÓN NORMAL","J",IF(AQ24="ADELANTADA","Q","B"))))))</f>
        <v/>
      </c>
      <c r="AS24" s="44"/>
      <c r="AT24" s="44"/>
      <c r="AU24" s="44"/>
      <c r="AV24" s="79"/>
      <c r="AW24" s="79"/>
      <c r="AX24" s="162"/>
      <c r="AY24" s="79"/>
      <c r="AZ24" s="79"/>
      <c r="BA24" s="233">
        <f t="shared" si="2"/>
        <v>1</v>
      </c>
      <c r="BB24" s="79"/>
      <c r="BC24" s="79"/>
      <c r="BD24" s="79"/>
      <c r="BE24" s="79"/>
      <c r="BF24" s="79"/>
      <c r="BG24" s="79"/>
      <c r="BH24" s="79"/>
      <c r="BI24" s="79"/>
      <c r="BJ24" s="79"/>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46"/>
      <c r="FH24" s="46"/>
      <c r="FI24" s="46"/>
      <c r="FJ24" s="46"/>
      <c r="FK24" s="46"/>
      <c r="FL24" s="46"/>
      <c r="FM24" s="46"/>
      <c r="FN24" s="46"/>
      <c r="FO24" s="46"/>
      <c r="FP24" s="46"/>
      <c r="FQ24" s="46"/>
      <c r="FR24" s="46"/>
      <c r="FS24" s="46"/>
      <c r="FT24" s="46"/>
      <c r="FU24" s="46"/>
      <c r="FV24" s="46"/>
      <c r="FW24" s="46"/>
      <c r="FX24" s="46"/>
      <c r="FY24" s="46"/>
      <c r="FZ24" s="46"/>
      <c r="GA24" s="46"/>
      <c r="GB24" s="46"/>
      <c r="GC24" s="46"/>
      <c r="GD24" s="46"/>
      <c r="GE24" s="46"/>
      <c r="GF24" s="46"/>
      <c r="GG24" s="46"/>
      <c r="GH24" s="46"/>
      <c r="GI24" s="46"/>
      <c r="GJ24" s="46"/>
      <c r="GK24" s="46"/>
      <c r="GL24" s="46"/>
      <c r="GM24" s="46"/>
      <c r="GN24" s="46"/>
      <c r="GO24" s="46"/>
      <c r="GP24" s="46"/>
      <c r="GQ24" s="46"/>
      <c r="GR24" s="46"/>
      <c r="GS24" s="46"/>
      <c r="GT24" s="46"/>
      <c r="GU24" s="46"/>
      <c r="GV24" s="46"/>
      <c r="GW24" s="46"/>
      <c r="GX24" s="46"/>
      <c r="GY24" s="46"/>
      <c r="GZ24" s="46"/>
      <c r="HA24" s="46"/>
      <c r="HB24" s="46"/>
      <c r="HC24" s="46"/>
      <c r="HD24" s="46"/>
      <c r="HE24" s="46"/>
      <c r="HF24" s="46"/>
      <c r="HG24" s="46"/>
      <c r="HH24" s="46"/>
      <c r="HI24" s="46"/>
      <c r="HJ24" s="46"/>
      <c r="HK24" s="46"/>
      <c r="HL24" s="46"/>
      <c r="HM24" s="46"/>
      <c r="HN24" s="46"/>
      <c r="HO24" s="46"/>
      <c r="HP24" s="46"/>
      <c r="HQ24" s="46"/>
      <c r="HR24" s="46"/>
      <c r="HS24" s="46"/>
      <c r="HT24" s="46"/>
      <c r="HU24" s="46"/>
      <c r="HV24" s="46"/>
      <c r="HW24" s="46"/>
      <c r="HX24" s="46"/>
      <c r="HY24" s="46"/>
      <c r="HZ24" s="46"/>
      <c r="IA24" s="46"/>
      <c r="IB24" s="46"/>
      <c r="IC24" s="46"/>
      <c r="ID24" s="46"/>
      <c r="IE24" s="46"/>
      <c r="IF24" s="46"/>
      <c r="IG24" s="46"/>
      <c r="IH24" s="46"/>
      <c r="II24" s="46"/>
      <c r="IJ24" s="46"/>
      <c r="IK24" s="46"/>
      <c r="IL24" s="46"/>
      <c r="IM24" s="46"/>
      <c r="IN24" s="46"/>
      <c r="IO24" s="46"/>
      <c r="IP24" s="46"/>
      <c r="IQ24" s="46"/>
      <c r="IR24" s="46"/>
      <c r="IS24" s="46"/>
      <c r="IT24" s="46"/>
      <c r="IU24" s="46"/>
      <c r="IV24" s="46"/>
      <c r="IW24" s="46"/>
      <c r="IX24" s="46"/>
      <c r="IY24" s="46"/>
      <c r="IZ24" s="46"/>
      <c r="JA24" s="46"/>
      <c r="JB24" s="46"/>
      <c r="JC24" s="46"/>
      <c r="JD24" s="46"/>
      <c r="JE24" s="46"/>
      <c r="JF24" s="46"/>
      <c r="JG24" s="46"/>
      <c r="JH24" s="46"/>
      <c r="JI24" s="46"/>
      <c r="JJ24" s="46"/>
      <c r="JK24" s="46"/>
      <c r="JL24" s="46"/>
      <c r="JM24" s="46"/>
      <c r="JN24" s="46"/>
      <c r="JO24" s="46"/>
      <c r="JP24" s="46"/>
      <c r="JQ24" s="46"/>
      <c r="JR24" s="46"/>
      <c r="JS24" s="46"/>
      <c r="JT24" s="46"/>
      <c r="JU24" s="46"/>
      <c r="JV24" s="46"/>
      <c r="JW24" s="46"/>
      <c r="JX24" s="46"/>
      <c r="JY24" s="46"/>
      <c r="JZ24" s="46"/>
      <c r="KA24" s="46"/>
      <c r="KB24" s="46"/>
      <c r="KC24" s="46"/>
      <c r="KD24" s="46"/>
      <c r="KE24" s="46"/>
      <c r="KF24" s="46"/>
      <c r="KG24" s="46"/>
      <c r="KH24" s="46"/>
      <c r="KI24" s="46"/>
      <c r="KJ24" s="46"/>
      <c r="KK24" s="46"/>
      <c r="KL24" s="46"/>
      <c r="KM24" s="46"/>
      <c r="KN24" s="46"/>
      <c r="KO24" s="46"/>
      <c r="KP24" s="46"/>
      <c r="KQ24" s="46"/>
      <c r="KR24" s="46"/>
      <c r="KS24" s="46"/>
      <c r="KT24" s="46"/>
      <c r="KU24" s="46"/>
      <c r="KV24" s="46"/>
      <c r="KW24" s="46"/>
      <c r="KX24" s="46"/>
      <c r="KY24" s="46"/>
      <c r="KZ24" s="46"/>
      <c r="LA24" s="46"/>
      <c r="LB24" s="46"/>
      <c r="LC24" s="46"/>
      <c r="LD24" s="46"/>
      <c r="LE24" s="46"/>
      <c r="LF24" s="46"/>
      <c r="LG24" s="46"/>
      <c r="LH24" s="46"/>
      <c r="LI24" s="46"/>
      <c r="LJ24" s="46"/>
      <c r="LK24" s="46"/>
      <c r="LL24" s="46"/>
      <c r="LM24" s="46"/>
      <c r="LN24" s="46"/>
      <c r="LO24" s="46"/>
      <c r="LP24" s="46"/>
      <c r="LQ24" s="46"/>
      <c r="LR24" s="46"/>
      <c r="LS24" s="46"/>
      <c r="LT24" s="46"/>
      <c r="LU24" s="46"/>
      <c r="LV24" s="46"/>
      <c r="LW24" s="46"/>
      <c r="LX24" s="46"/>
      <c r="LY24" s="46"/>
      <c r="LZ24" s="46"/>
      <c r="MA24" s="46"/>
      <c r="MB24" s="46"/>
      <c r="MC24" s="46"/>
      <c r="MD24" s="46"/>
      <c r="ME24" s="46"/>
      <c r="MF24" s="46"/>
      <c r="MG24" s="46"/>
      <c r="MH24" s="46"/>
      <c r="MI24" s="46"/>
      <c r="MJ24" s="46"/>
      <c r="MK24" s="46"/>
      <c r="ML24" s="46"/>
      <c r="MM24" s="46"/>
      <c r="MN24" s="46"/>
      <c r="MO24" s="46"/>
      <c r="MP24" s="46"/>
      <c r="MQ24" s="46"/>
      <c r="MR24" s="46"/>
      <c r="MS24" s="46"/>
      <c r="MT24" s="46"/>
      <c r="MU24" s="46"/>
      <c r="MV24" s="46"/>
      <c r="MW24" s="46"/>
      <c r="MX24" s="46"/>
      <c r="MY24" s="46"/>
      <c r="MZ24" s="46"/>
      <c r="NA24" s="46"/>
      <c r="NB24" s="46"/>
      <c r="NC24" s="46"/>
      <c r="ND24" s="46"/>
      <c r="NE24" s="46"/>
      <c r="NF24" s="46"/>
      <c r="NG24" s="46"/>
      <c r="NH24" s="46"/>
      <c r="NI24" s="46"/>
      <c r="NJ24" s="46"/>
      <c r="NK24" s="46"/>
      <c r="NL24" s="46"/>
      <c r="NM24" s="46"/>
      <c r="NN24" s="46"/>
      <c r="NO24" s="46"/>
      <c r="NP24" s="46"/>
      <c r="NQ24" s="46"/>
      <c r="NR24" s="46"/>
      <c r="NS24" s="46"/>
      <c r="NT24" s="46"/>
      <c r="NU24" s="46"/>
      <c r="NV24" s="46"/>
      <c r="NW24" s="46"/>
      <c r="NX24" s="46"/>
      <c r="NY24" s="46"/>
      <c r="NZ24" s="46"/>
      <c r="OA24" s="46"/>
      <c r="OB24" s="46"/>
      <c r="OC24" s="46"/>
      <c r="OD24" s="46"/>
      <c r="OE24" s="46"/>
      <c r="OF24" s="46"/>
      <c r="OG24" s="46"/>
      <c r="OH24" s="46"/>
      <c r="OI24" s="46"/>
      <c r="OJ24" s="46"/>
      <c r="OK24" s="46"/>
      <c r="OL24" s="46"/>
      <c r="OM24" s="46"/>
      <c r="ON24" s="46"/>
      <c r="OO24" s="46"/>
      <c r="OP24" s="46"/>
      <c r="OQ24" s="46"/>
      <c r="OR24" s="46"/>
      <c r="OS24" s="46"/>
      <c r="OT24" s="46"/>
      <c r="OU24" s="46"/>
      <c r="OV24" s="46"/>
      <c r="OW24" s="46"/>
      <c r="OX24" s="46"/>
      <c r="OY24" s="46"/>
      <c r="OZ24" s="46"/>
      <c r="PA24" s="46"/>
      <c r="PB24" s="46"/>
      <c r="PC24" s="46"/>
      <c r="PD24" s="46"/>
      <c r="PE24" s="46"/>
      <c r="PF24" s="46"/>
      <c r="PG24" s="46"/>
      <c r="PH24" s="46"/>
      <c r="PI24" s="46"/>
      <c r="PJ24" s="46"/>
      <c r="PK24" s="46"/>
      <c r="PL24" s="46"/>
      <c r="PM24" s="46"/>
      <c r="PN24" s="46"/>
      <c r="PO24" s="46"/>
      <c r="PP24" s="46"/>
      <c r="PQ24" s="46"/>
      <c r="PR24" s="46"/>
      <c r="PS24" s="46"/>
      <c r="PT24" s="46"/>
      <c r="PU24" s="46"/>
      <c r="PV24" s="46"/>
      <c r="PW24" s="46"/>
      <c r="PX24" s="46"/>
      <c r="PY24" s="46"/>
      <c r="PZ24" s="46"/>
      <c r="QA24" s="46"/>
      <c r="QB24" s="46"/>
      <c r="QC24" s="46"/>
      <c r="QD24" s="46"/>
      <c r="QE24" s="46"/>
      <c r="QF24" s="46"/>
      <c r="QG24" s="46"/>
      <c r="QH24" s="46"/>
      <c r="QI24" s="46"/>
      <c r="QJ24" s="46"/>
      <c r="QK24" s="46"/>
      <c r="QL24" s="46"/>
      <c r="QM24" s="46"/>
      <c r="QN24" s="46"/>
      <c r="QO24" s="46"/>
      <c r="QP24" s="46"/>
      <c r="QQ24" s="46"/>
      <c r="QR24" s="46"/>
      <c r="QS24" s="46"/>
      <c r="QT24" s="46"/>
      <c r="QU24" s="46"/>
      <c r="QV24" s="46"/>
      <c r="QW24" s="46"/>
      <c r="QX24" s="46"/>
      <c r="QY24" s="46"/>
      <c r="QZ24" s="46"/>
      <c r="RA24" s="46"/>
      <c r="RB24" s="46"/>
      <c r="RC24" s="46"/>
      <c r="RD24" s="46"/>
      <c r="RE24" s="46"/>
      <c r="RF24" s="46"/>
      <c r="RG24" s="46"/>
      <c r="RH24" s="46"/>
      <c r="RI24" s="46"/>
      <c r="RJ24" s="46"/>
      <c r="RK24" s="46"/>
      <c r="RL24" s="46"/>
      <c r="RM24" s="46"/>
      <c r="RN24" s="46"/>
      <c r="RO24" s="46"/>
      <c r="RP24" s="46"/>
      <c r="RQ24" s="46"/>
      <c r="RR24" s="46"/>
      <c r="RS24" s="46"/>
      <c r="RT24" s="46"/>
      <c r="RU24" s="46"/>
      <c r="RV24" s="46"/>
      <c r="RW24" s="46"/>
      <c r="RX24" s="46"/>
      <c r="RY24" s="46"/>
      <c r="RZ24" s="46"/>
      <c r="SA24" s="46"/>
      <c r="SB24" s="46"/>
      <c r="SC24" s="46"/>
      <c r="SD24" s="46"/>
      <c r="SE24" s="46"/>
      <c r="SF24" s="46"/>
      <c r="SG24" s="46"/>
      <c r="SH24" s="46"/>
      <c r="SI24" s="46"/>
      <c r="SJ24" s="46"/>
      <c r="SK24" s="46"/>
      <c r="SL24" s="46"/>
      <c r="SM24" s="46"/>
      <c r="SN24" s="46"/>
      <c r="SO24" s="46"/>
      <c r="SP24" s="46"/>
      <c r="SQ24" s="46"/>
      <c r="SR24" s="46"/>
      <c r="SS24" s="46"/>
      <c r="ST24" s="46"/>
      <c r="SU24" s="46"/>
      <c r="SV24" s="46"/>
      <c r="SW24" s="46"/>
      <c r="SX24" s="46"/>
      <c r="SY24" s="46"/>
      <c r="SZ24" s="46"/>
      <c r="TA24" s="46"/>
      <c r="TB24" s="46"/>
      <c r="TC24" s="46"/>
      <c r="TD24" s="46"/>
      <c r="TE24" s="46"/>
      <c r="TF24" s="46"/>
      <c r="TG24" s="46"/>
      <c r="TH24" s="46"/>
      <c r="TI24" s="46"/>
      <c r="TJ24" s="46"/>
      <c r="TK24" s="46"/>
      <c r="TL24" s="46"/>
      <c r="TM24" s="46"/>
      <c r="TN24" s="46"/>
      <c r="TO24" s="46"/>
      <c r="TP24" s="46"/>
      <c r="TQ24" s="46"/>
      <c r="TR24" s="46"/>
      <c r="TS24" s="46"/>
      <c r="TT24" s="46"/>
      <c r="TU24" s="46"/>
      <c r="TV24" s="46"/>
      <c r="TW24" s="46"/>
      <c r="TX24" s="46"/>
      <c r="TY24" s="46"/>
      <c r="TZ24" s="46"/>
      <c r="UA24" s="46"/>
      <c r="UB24" s="46"/>
      <c r="UC24" s="46"/>
      <c r="UD24" s="46"/>
      <c r="UE24" s="46"/>
      <c r="UF24" s="46"/>
      <c r="UG24" s="46"/>
      <c r="UH24" s="46"/>
      <c r="UI24" s="46"/>
      <c r="UJ24" s="46"/>
      <c r="UK24" s="46"/>
      <c r="UL24" s="46"/>
      <c r="UM24" s="46"/>
      <c r="UN24" s="46"/>
      <c r="UO24" s="46"/>
      <c r="UP24" s="46"/>
      <c r="UQ24" s="46"/>
      <c r="UR24" s="46"/>
      <c r="US24" s="46"/>
      <c r="UT24" s="46"/>
      <c r="UU24" s="46"/>
      <c r="UV24" s="46"/>
      <c r="UW24" s="46"/>
      <c r="UX24" s="46"/>
      <c r="UY24" s="46"/>
      <c r="UZ24" s="46"/>
      <c r="VA24" s="46"/>
      <c r="VB24" s="46"/>
      <c r="VC24" s="46"/>
      <c r="VD24" s="46"/>
      <c r="VE24" s="46"/>
      <c r="VF24" s="46"/>
      <c r="VG24" s="46"/>
      <c r="VH24" s="46"/>
      <c r="VI24" s="46"/>
      <c r="VJ24" s="46"/>
      <c r="VK24" s="46"/>
      <c r="VL24" s="46"/>
      <c r="VM24" s="46"/>
      <c r="VN24" s="46"/>
      <c r="VO24" s="46"/>
      <c r="VP24" s="46"/>
      <c r="VQ24" s="46"/>
      <c r="VR24" s="46"/>
      <c r="VS24" s="46"/>
      <c r="VT24" s="46"/>
      <c r="VU24" s="46"/>
      <c r="VV24" s="46"/>
      <c r="VW24" s="46"/>
      <c r="VX24" s="46"/>
      <c r="VY24" s="46"/>
      <c r="VZ24" s="46"/>
      <c r="WA24" s="46"/>
      <c r="WB24" s="46"/>
      <c r="WC24" s="46"/>
      <c r="WD24" s="46"/>
      <c r="WE24" s="46"/>
      <c r="WF24" s="46"/>
      <c r="WG24" s="46"/>
      <c r="WH24" s="46"/>
      <c r="WI24" s="46"/>
      <c r="WJ24" s="46"/>
      <c r="WK24" s="46"/>
      <c r="WL24" s="46"/>
      <c r="WM24" s="46"/>
      <c r="WN24" s="46"/>
      <c r="WO24" s="46"/>
      <c r="WP24" s="46"/>
      <c r="WQ24" s="46"/>
      <c r="WR24" s="46"/>
      <c r="WS24" s="46"/>
      <c r="WT24" s="46"/>
      <c r="WU24" s="46"/>
      <c r="WV24" s="46"/>
      <c r="WW24" s="46"/>
      <c r="WX24" s="46"/>
      <c r="WY24" s="46"/>
      <c r="WZ24" s="46"/>
      <c r="XA24" s="46"/>
      <c r="XB24" s="46"/>
      <c r="XC24" s="46"/>
      <c r="XD24" s="46"/>
      <c r="XE24" s="46"/>
      <c r="XF24" s="46"/>
      <c r="XG24" s="46"/>
      <c r="XH24" s="46"/>
      <c r="XI24" s="46"/>
      <c r="XJ24" s="46"/>
      <c r="XK24" s="46"/>
      <c r="XL24" s="46"/>
      <c r="XM24" s="46"/>
      <c r="XN24" s="46"/>
      <c r="XO24" s="46"/>
      <c r="XP24" s="46"/>
      <c r="XQ24" s="46"/>
      <c r="XR24" s="46"/>
      <c r="XS24" s="46"/>
      <c r="XT24" s="46"/>
      <c r="XU24" s="46"/>
      <c r="XV24" s="46"/>
      <c r="XW24" s="46"/>
      <c r="XX24" s="46"/>
      <c r="XY24" s="46"/>
      <c r="XZ24" s="46"/>
      <c r="YA24" s="46"/>
      <c r="YB24" s="46"/>
      <c r="YC24" s="46"/>
      <c r="YD24" s="46"/>
      <c r="YE24" s="46"/>
      <c r="YF24" s="46"/>
      <c r="YG24" s="46"/>
      <c r="YH24" s="46"/>
      <c r="YI24" s="46"/>
      <c r="YJ24" s="46"/>
      <c r="YK24" s="46"/>
      <c r="YL24" s="46"/>
      <c r="YM24" s="46"/>
      <c r="YN24" s="46"/>
      <c r="YO24" s="46"/>
      <c r="YP24" s="46"/>
      <c r="YQ24" s="46"/>
      <c r="YR24" s="46"/>
      <c r="YS24" s="46"/>
      <c r="YT24" s="46"/>
      <c r="YU24" s="46"/>
      <c r="YV24" s="46"/>
      <c r="YW24" s="46"/>
      <c r="YX24" s="46"/>
      <c r="YY24" s="46"/>
      <c r="YZ24" s="46"/>
      <c r="ZA24" s="46"/>
      <c r="ZB24" s="46"/>
      <c r="ZC24" s="46"/>
      <c r="ZD24" s="46"/>
      <c r="ZE24" s="46"/>
      <c r="ZF24" s="46"/>
      <c r="ZG24" s="46"/>
      <c r="ZH24" s="46"/>
      <c r="ZI24" s="46"/>
      <c r="ZJ24" s="46"/>
      <c r="ZK24" s="46"/>
      <c r="ZL24" s="46"/>
      <c r="ZM24" s="46"/>
      <c r="ZN24" s="46"/>
      <c r="ZO24" s="46"/>
      <c r="ZP24" s="46"/>
      <c r="ZQ24" s="46"/>
      <c r="ZR24" s="46"/>
      <c r="ZS24" s="46"/>
      <c r="ZT24" s="46"/>
      <c r="ZU24" s="46"/>
      <c r="ZV24" s="46"/>
      <c r="ZW24" s="46"/>
      <c r="ZX24" s="46"/>
      <c r="ZY24" s="46"/>
      <c r="ZZ24" s="46"/>
      <c r="AAA24" s="46"/>
      <c r="AAB24" s="46"/>
      <c r="AAC24" s="46"/>
      <c r="AAD24" s="46"/>
      <c r="AAE24" s="46"/>
      <c r="AAF24" s="46"/>
      <c r="AAG24" s="46"/>
      <c r="AAH24" s="46"/>
      <c r="AAI24" s="46"/>
      <c r="AAJ24" s="46"/>
      <c r="AAK24" s="46"/>
      <c r="AAL24" s="46"/>
      <c r="AAM24" s="46"/>
      <c r="AAN24" s="46"/>
      <c r="AAO24" s="46"/>
      <c r="AAP24" s="46"/>
      <c r="AAQ24" s="46"/>
      <c r="AAR24" s="46"/>
      <c r="AAS24" s="46"/>
      <c r="AAT24" s="46"/>
      <c r="AAU24" s="46"/>
      <c r="AAV24" s="46"/>
      <c r="AAW24" s="46"/>
      <c r="AAX24" s="46"/>
      <c r="AAY24" s="46"/>
      <c r="AAZ24" s="46"/>
      <c r="ABA24" s="46"/>
      <c r="ABB24" s="46"/>
      <c r="ABC24" s="46"/>
      <c r="ABD24" s="46"/>
      <c r="ABE24" s="46"/>
      <c r="ABF24" s="46"/>
      <c r="ABG24" s="46"/>
      <c r="ABH24" s="46"/>
      <c r="ABI24" s="46"/>
      <c r="ABJ24" s="46"/>
      <c r="ABK24" s="46"/>
      <c r="ABL24" s="46"/>
      <c r="ABM24" s="46"/>
      <c r="ABN24" s="46"/>
      <c r="ABO24" s="46"/>
      <c r="ABP24" s="46"/>
      <c r="ABQ24" s="46"/>
      <c r="ABR24" s="46"/>
      <c r="ABS24" s="46"/>
      <c r="ABT24" s="46"/>
      <c r="ABU24" s="46"/>
      <c r="ABV24" s="46"/>
      <c r="ABW24" s="46"/>
      <c r="ABX24" s="46"/>
      <c r="ABY24" s="46"/>
      <c r="ABZ24" s="46"/>
      <c r="ACA24" s="46"/>
      <c r="ACB24" s="46"/>
      <c r="ACC24" s="46"/>
      <c r="ACD24" s="46"/>
      <c r="ACE24" s="46"/>
      <c r="ACF24" s="46"/>
      <c r="ACG24" s="46"/>
      <c r="ACH24" s="46"/>
      <c r="ACI24" s="46"/>
      <c r="ACJ24" s="46"/>
      <c r="ACK24" s="46"/>
      <c r="ACL24" s="46"/>
      <c r="ACM24" s="46"/>
      <c r="ACN24" s="46"/>
      <c r="ACO24" s="46"/>
      <c r="ACP24" s="46"/>
      <c r="ACQ24" s="46"/>
      <c r="ACR24" s="46"/>
      <c r="ACS24" s="46"/>
      <c r="ACT24" s="46"/>
      <c r="ACU24" s="46"/>
      <c r="ACV24" s="46"/>
      <c r="ACW24" s="46"/>
      <c r="ACX24" s="46"/>
      <c r="ACY24" s="46"/>
      <c r="ACZ24" s="46"/>
      <c r="ADA24" s="46"/>
      <c r="ADB24" s="46"/>
      <c r="ADC24" s="46"/>
      <c r="ADD24" s="46"/>
      <c r="ADE24" s="46"/>
      <c r="ADF24" s="46"/>
      <c r="ADG24" s="46"/>
      <c r="ADH24" s="46"/>
      <c r="ADI24" s="46"/>
      <c r="ADJ24" s="46"/>
      <c r="ADK24" s="46"/>
      <c r="ADL24" s="46"/>
      <c r="ADM24" s="46"/>
      <c r="ADN24" s="46"/>
      <c r="ADO24" s="46"/>
      <c r="ADP24" s="46"/>
      <c r="ADQ24" s="46"/>
      <c r="ADR24" s="46"/>
      <c r="ADS24" s="46"/>
      <c r="ADT24" s="46"/>
      <c r="ADU24" s="46"/>
      <c r="ADV24" s="46"/>
      <c r="ADW24" s="46"/>
      <c r="ADX24" s="46"/>
      <c r="ADY24" s="46"/>
      <c r="ADZ24" s="46"/>
      <c r="AEA24" s="46"/>
      <c r="AEB24" s="46"/>
      <c r="AEC24" s="46"/>
      <c r="AED24" s="46"/>
      <c r="AEE24" s="46"/>
      <c r="AEF24" s="46"/>
      <c r="AEG24" s="46"/>
      <c r="AEH24" s="46"/>
      <c r="AEI24" s="46"/>
      <c r="AEJ24" s="46"/>
      <c r="AEK24" s="46"/>
      <c r="AEL24" s="46"/>
      <c r="AEM24" s="46"/>
      <c r="AEN24" s="46"/>
      <c r="AEO24" s="46"/>
      <c r="AEP24" s="46"/>
      <c r="AEQ24" s="46"/>
      <c r="AER24" s="46"/>
      <c r="AES24" s="46"/>
      <c r="AET24" s="46"/>
      <c r="AEU24" s="46"/>
      <c r="AEV24" s="46"/>
      <c r="AEW24" s="46"/>
      <c r="AEX24" s="46"/>
      <c r="AEY24" s="46"/>
      <c r="AEZ24" s="46"/>
      <c r="AFA24" s="46"/>
      <c r="AFB24" s="46"/>
      <c r="AFC24" s="46"/>
      <c r="AFD24" s="46"/>
      <c r="AFE24" s="46"/>
      <c r="AFF24" s="46"/>
      <c r="AFG24" s="46"/>
      <c r="AFH24" s="46"/>
      <c r="AFI24" s="46"/>
      <c r="AFJ24" s="46"/>
      <c r="AFK24" s="46"/>
      <c r="AFL24" s="46"/>
      <c r="AFM24" s="46"/>
      <c r="AFN24" s="46"/>
      <c r="AFO24" s="46"/>
      <c r="AFP24" s="46"/>
      <c r="AFQ24" s="46"/>
      <c r="AFR24" s="46"/>
      <c r="AFS24" s="46"/>
      <c r="AFT24" s="46"/>
      <c r="AFU24" s="46"/>
      <c r="AFV24" s="46"/>
      <c r="AFW24" s="46"/>
      <c r="AFX24" s="46"/>
      <c r="AFY24" s="46"/>
      <c r="AFZ24" s="46"/>
      <c r="AGA24" s="46"/>
      <c r="AGB24" s="46"/>
      <c r="AGC24" s="46"/>
      <c r="AGD24" s="46"/>
      <c r="AGE24" s="46"/>
      <c r="AGF24" s="46"/>
      <c r="AGG24" s="46"/>
      <c r="AGH24" s="46"/>
      <c r="AGI24" s="46"/>
      <c r="AGJ24" s="46"/>
      <c r="AGK24" s="46"/>
      <c r="AGL24" s="46"/>
      <c r="AGM24" s="46"/>
      <c r="AGN24" s="46"/>
      <c r="AGO24" s="46"/>
      <c r="AGP24" s="46"/>
      <c r="AGQ24" s="46"/>
      <c r="AGR24" s="46"/>
      <c r="AGS24" s="46"/>
      <c r="AGT24" s="46"/>
      <c r="AGU24" s="46"/>
      <c r="AGV24" s="46"/>
      <c r="AGW24" s="46"/>
      <c r="AGX24" s="46"/>
      <c r="AGY24" s="46"/>
      <c r="AGZ24" s="46"/>
      <c r="AHA24" s="46"/>
      <c r="AHB24" s="46"/>
      <c r="AHC24" s="46"/>
      <c r="AHD24" s="46"/>
      <c r="AHE24" s="46"/>
      <c r="AHF24" s="46"/>
      <c r="AHG24" s="46"/>
      <c r="AHH24" s="46"/>
      <c r="AHI24" s="46"/>
      <c r="AHJ24" s="46"/>
      <c r="AHK24" s="46"/>
      <c r="AHL24" s="46"/>
      <c r="AHM24" s="46"/>
      <c r="AHN24" s="46"/>
      <c r="AHO24" s="46"/>
      <c r="AHP24" s="46"/>
      <c r="AHQ24" s="46"/>
      <c r="AHR24" s="46"/>
      <c r="AHS24" s="46"/>
      <c r="AHT24" s="46"/>
      <c r="AHU24" s="46"/>
      <c r="AHV24" s="46"/>
      <c r="AHW24" s="46"/>
      <c r="AHX24" s="46"/>
      <c r="AHY24" s="46"/>
      <c r="AHZ24" s="46"/>
      <c r="AIA24" s="46"/>
      <c r="AIB24" s="46"/>
      <c r="AIC24" s="46"/>
      <c r="AID24" s="46"/>
      <c r="AIE24" s="46"/>
      <c r="AIF24" s="46"/>
      <c r="AIG24" s="46"/>
      <c r="AIH24" s="46"/>
      <c r="AII24" s="46"/>
      <c r="AIJ24" s="46"/>
      <c r="AIK24" s="46"/>
      <c r="AIL24" s="46"/>
      <c r="AIM24" s="46"/>
      <c r="AIN24" s="46"/>
      <c r="AIO24" s="46"/>
      <c r="AIP24" s="46"/>
      <c r="AIQ24" s="46"/>
      <c r="AIR24" s="46"/>
      <c r="AIS24" s="46"/>
      <c r="AIT24" s="46"/>
      <c r="AIU24" s="46"/>
      <c r="AIV24" s="46"/>
      <c r="AIW24" s="46"/>
      <c r="AIX24" s="46"/>
      <c r="AIY24" s="46"/>
      <c r="AIZ24" s="46"/>
      <c r="AJA24" s="46"/>
      <c r="AJB24" s="46"/>
      <c r="AJC24" s="46"/>
      <c r="AJD24" s="46"/>
      <c r="AJE24" s="46"/>
      <c r="AJF24" s="46"/>
      <c r="AJG24" s="46"/>
      <c r="AJH24" s="46"/>
      <c r="AJI24" s="46"/>
      <c r="AJJ24" s="46"/>
      <c r="AJK24" s="46"/>
      <c r="AJL24" s="46"/>
      <c r="AJM24" s="46"/>
      <c r="AJN24" s="46"/>
      <c r="AJO24" s="46"/>
      <c r="AJP24" s="46"/>
      <c r="AJQ24" s="46"/>
      <c r="AJR24" s="46"/>
      <c r="AJS24" s="46"/>
      <c r="AJT24" s="46"/>
      <c r="AJU24" s="46"/>
      <c r="AJV24" s="46"/>
      <c r="AJW24" s="46"/>
      <c r="AJX24" s="46"/>
      <c r="AJY24" s="46"/>
      <c r="AJZ24" s="46"/>
      <c r="AKA24" s="46"/>
      <c r="AKB24" s="46"/>
      <c r="AKC24" s="46"/>
      <c r="AKD24" s="46"/>
      <c r="AKE24" s="46"/>
      <c r="AKF24" s="46"/>
      <c r="AKG24" s="46"/>
      <c r="AKH24" s="46"/>
      <c r="AKI24" s="46"/>
      <c r="AKJ24" s="46"/>
      <c r="AKK24" s="46"/>
      <c r="AKL24" s="46"/>
      <c r="AKM24" s="46"/>
      <c r="AKN24" s="46"/>
      <c r="AKO24" s="46"/>
      <c r="AKP24" s="46"/>
      <c r="AKQ24" s="46"/>
      <c r="AKR24" s="46"/>
      <c r="AKS24" s="46"/>
      <c r="AKT24" s="46"/>
      <c r="AKU24" s="46"/>
      <c r="AKV24" s="46"/>
      <c r="AKW24" s="46"/>
      <c r="AKX24" s="46"/>
      <c r="AKY24" s="46"/>
      <c r="AKZ24" s="46"/>
      <c r="ALA24" s="46"/>
      <c r="ALB24" s="46"/>
      <c r="ALC24" s="46"/>
      <c r="ALD24" s="46"/>
      <c r="ALE24" s="46"/>
      <c r="ALF24" s="46"/>
      <c r="ALG24" s="46"/>
      <c r="ALH24" s="46"/>
      <c r="ALI24" s="46"/>
      <c r="ALJ24" s="46"/>
      <c r="ALK24" s="46"/>
      <c r="ALL24" s="46"/>
      <c r="ALM24" s="46"/>
      <c r="ALN24" s="46"/>
      <c r="ALO24" s="46"/>
      <c r="ALP24" s="46"/>
      <c r="ALQ24" s="46"/>
      <c r="ALR24" s="46"/>
      <c r="ALS24" s="46"/>
      <c r="ALT24" s="46"/>
      <c r="ALU24" s="46"/>
      <c r="ALV24" s="46"/>
      <c r="ALW24" s="46"/>
      <c r="ALX24" s="46"/>
      <c r="ALY24" s="46"/>
      <c r="ALZ24" s="46"/>
      <c r="AMA24" s="46"/>
      <c r="AMB24" s="46"/>
      <c r="AMC24" s="46"/>
      <c r="AMD24" s="46"/>
      <c r="AME24" s="46"/>
      <c r="AMF24" s="46"/>
      <c r="AMG24" s="46"/>
      <c r="AMH24" s="46"/>
      <c r="AMI24" s="46"/>
      <c r="AMJ24" s="46"/>
      <c r="AMK24" s="46"/>
      <c r="AML24" s="46"/>
      <c r="AMM24" s="46"/>
      <c r="AMN24" s="46"/>
      <c r="AMO24" s="46"/>
      <c r="AMP24" s="46"/>
      <c r="AMQ24" s="46"/>
      <c r="AMR24" s="46"/>
      <c r="AMS24" s="46"/>
      <c r="AMT24" s="46"/>
      <c r="AMU24" s="46"/>
      <c r="AMV24" s="46"/>
      <c r="AMW24" s="46"/>
      <c r="AMX24" s="46"/>
      <c r="AMY24" s="46"/>
      <c r="AMZ24" s="46"/>
      <c r="ANA24" s="46"/>
      <c r="ANB24" s="46"/>
      <c r="ANC24" s="46"/>
      <c r="AND24" s="46"/>
      <c r="ANE24" s="46"/>
      <c r="ANF24" s="46"/>
      <c r="ANG24" s="46"/>
      <c r="ANH24" s="46"/>
      <c r="ANI24" s="46"/>
      <c r="ANJ24" s="46"/>
      <c r="ANK24" s="46"/>
      <c r="ANL24" s="46"/>
      <c r="ANM24" s="46"/>
      <c r="ANN24" s="46"/>
      <c r="ANO24" s="46"/>
      <c r="ANP24" s="46"/>
      <c r="ANQ24" s="46"/>
      <c r="ANR24" s="46"/>
      <c r="ANS24" s="46"/>
      <c r="ANT24" s="46"/>
      <c r="ANU24" s="46"/>
      <c r="ANV24" s="46"/>
      <c r="ANW24" s="46"/>
      <c r="ANX24" s="46"/>
      <c r="ANY24" s="46"/>
      <c r="ANZ24" s="46"/>
      <c r="AOA24" s="46"/>
      <c r="AOB24" s="46"/>
      <c r="AOC24" s="46"/>
      <c r="AOD24" s="46"/>
      <c r="AOE24" s="46"/>
      <c r="AOF24" s="46"/>
      <c r="AOG24" s="46"/>
      <c r="AOH24" s="46"/>
      <c r="AOI24" s="46"/>
      <c r="AOJ24" s="46"/>
      <c r="AOK24" s="46"/>
      <c r="AOL24" s="46"/>
      <c r="AOM24" s="46"/>
      <c r="AON24" s="46"/>
      <c r="AOO24" s="46"/>
      <c r="AOP24" s="46"/>
      <c r="AOQ24" s="46"/>
      <c r="AOR24" s="46"/>
      <c r="AOS24" s="46"/>
      <c r="AOT24" s="46"/>
      <c r="AOU24" s="46"/>
      <c r="AOV24" s="46"/>
      <c r="AOW24" s="46"/>
      <c r="AOX24" s="46"/>
      <c r="AOY24" s="46"/>
      <c r="AOZ24" s="46"/>
      <c r="APA24" s="46"/>
      <c r="APB24" s="46"/>
      <c r="APC24" s="46"/>
      <c r="APD24" s="46"/>
      <c r="APE24" s="46"/>
      <c r="APF24" s="46"/>
      <c r="APG24" s="46"/>
      <c r="APH24" s="46"/>
      <c r="API24" s="46"/>
      <c r="APJ24" s="46"/>
      <c r="APK24" s="46"/>
      <c r="APL24" s="46"/>
      <c r="APM24" s="46"/>
      <c r="APN24" s="46"/>
      <c r="APO24" s="46"/>
      <c r="APP24" s="46"/>
      <c r="APQ24" s="46"/>
      <c r="APR24" s="46"/>
      <c r="APS24" s="46"/>
      <c r="APT24" s="46"/>
      <c r="APU24" s="46"/>
      <c r="APV24" s="46"/>
      <c r="APW24" s="46"/>
      <c r="APX24" s="46"/>
      <c r="APY24" s="46"/>
      <c r="APZ24" s="46"/>
      <c r="AQA24" s="46"/>
      <c r="AQB24" s="46"/>
      <c r="AQC24" s="46"/>
      <c r="AQD24" s="46"/>
      <c r="AQE24" s="46"/>
      <c r="AQF24" s="46"/>
      <c r="AQG24" s="46"/>
      <c r="AQH24" s="46"/>
      <c r="AQI24" s="46"/>
      <c r="AQJ24" s="46"/>
      <c r="AQK24" s="46"/>
      <c r="AQL24" s="46"/>
      <c r="AQM24" s="46"/>
      <c r="AQN24" s="46"/>
      <c r="AQO24" s="46"/>
      <c r="AQP24" s="46"/>
      <c r="AQQ24" s="46"/>
      <c r="AQR24" s="46"/>
      <c r="AQS24" s="46"/>
      <c r="AQT24" s="46"/>
      <c r="AQU24" s="46"/>
      <c r="AQV24" s="46"/>
      <c r="AQW24" s="46"/>
      <c r="AQX24" s="46"/>
      <c r="AQY24" s="46"/>
      <c r="AQZ24" s="46"/>
      <c r="ARA24" s="46"/>
      <c r="ARB24" s="46"/>
      <c r="ARC24" s="46"/>
      <c r="ARD24" s="46"/>
      <c r="ARE24" s="46"/>
      <c r="ARF24" s="46"/>
      <c r="ARG24" s="46"/>
      <c r="ARH24" s="46"/>
      <c r="ARI24" s="46"/>
      <c r="ARJ24" s="46"/>
      <c r="ARK24" s="46"/>
      <c r="ARL24" s="46"/>
      <c r="ARM24" s="46"/>
      <c r="ARN24" s="46"/>
      <c r="ARO24" s="46"/>
      <c r="ARP24" s="46"/>
      <c r="ARQ24" s="46"/>
      <c r="ARR24" s="46"/>
      <c r="ARS24" s="46"/>
      <c r="ART24" s="46"/>
      <c r="ARU24" s="46"/>
      <c r="ARV24" s="46"/>
      <c r="ARW24" s="46"/>
      <c r="ARX24" s="46"/>
      <c r="ARY24" s="46"/>
      <c r="ARZ24" s="46"/>
      <c r="ASA24" s="46"/>
      <c r="ASB24" s="46"/>
      <c r="ASC24" s="46"/>
      <c r="ASD24" s="46"/>
      <c r="ASE24" s="46"/>
      <c r="ASF24" s="46"/>
      <c r="ASG24" s="46"/>
      <c r="ASH24" s="46"/>
      <c r="ASI24" s="46"/>
      <c r="ASJ24" s="46"/>
      <c r="ASK24" s="46"/>
      <c r="ASL24" s="46"/>
      <c r="ASM24" s="46"/>
      <c r="ASN24" s="46"/>
      <c r="ASO24" s="46"/>
      <c r="ASP24" s="46"/>
      <c r="ASQ24" s="46"/>
      <c r="ASR24" s="46"/>
      <c r="ASS24" s="46"/>
      <c r="AST24" s="46"/>
      <c r="ASU24" s="46"/>
      <c r="ASV24" s="46"/>
      <c r="ASW24" s="46"/>
      <c r="ASX24" s="46"/>
      <c r="ASY24" s="46"/>
      <c r="ASZ24" s="46"/>
      <c r="ATA24" s="46"/>
      <c r="ATB24" s="46"/>
      <c r="ATC24" s="46"/>
      <c r="ATD24" s="46"/>
      <c r="ATE24" s="46"/>
      <c r="ATF24" s="46"/>
      <c r="ATG24" s="46"/>
      <c r="ATH24" s="46"/>
      <c r="ATI24" s="46"/>
      <c r="ATJ24" s="46"/>
      <c r="ATK24" s="46"/>
      <c r="ATL24" s="46"/>
      <c r="ATM24" s="46"/>
      <c r="ATN24" s="46"/>
      <c r="ATO24" s="46"/>
      <c r="ATP24" s="46"/>
      <c r="ATQ24" s="46"/>
      <c r="ATR24" s="46"/>
      <c r="ATS24" s="46"/>
      <c r="ATT24" s="46"/>
      <c r="ATU24" s="46"/>
      <c r="ATV24" s="46"/>
      <c r="ATW24" s="46"/>
      <c r="ATX24" s="46"/>
      <c r="ATY24" s="46"/>
      <c r="ATZ24" s="46"/>
      <c r="AUA24" s="46"/>
      <c r="AUB24" s="46"/>
      <c r="AUC24" s="46"/>
      <c r="AUD24" s="46"/>
      <c r="AUE24" s="46"/>
      <c r="AUF24" s="46"/>
      <c r="AUG24" s="46"/>
      <c r="AUH24" s="46"/>
      <c r="AUI24" s="46"/>
      <c r="AUJ24" s="46"/>
      <c r="AUK24" s="46"/>
      <c r="AUL24" s="46"/>
      <c r="AUM24" s="46"/>
      <c r="AUN24" s="46"/>
      <c r="AUO24" s="46"/>
      <c r="AUP24" s="46"/>
      <c r="AUQ24" s="46"/>
      <c r="AUR24" s="46"/>
      <c r="AUS24" s="46"/>
      <c r="AUT24" s="46"/>
      <c r="AUU24" s="46"/>
      <c r="AUV24" s="46"/>
      <c r="AUW24" s="46"/>
      <c r="AUX24" s="46"/>
      <c r="AUY24" s="46"/>
      <c r="AUZ24" s="46"/>
      <c r="AVA24" s="46"/>
      <c r="AVB24" s="46"/>
      <c r="AVC24" s="46"/>
      <c r="AVD24" s="46"/>
      <c r="AVE24" s="46"/>
      <c r="AVF24" s="46"/>
      <c r="AVG24" s="46"/>
      <c r="AVH24" s="46"/>
      <c r="AVI24" s="46"/>
      <c r="AVJ24" s="46"/>
      <c r="AVK24" s="46"/>
      <c r="AVL24" s="46"/>
      <c r="AVM24" s="46"/>
      <c r="AVN24" s="46"/>
      <c r="AVO24" s="46"/>
      <c r="AVP24" s="46"/>
      <c r="AVQ24" s="46"/>
      <c r="AVR24" s="46"/>
      <c r="AVS24" s="46"/>
      <c r="AVT24" s="46"/>
      <c r="AVU24" s="46"/>
      <c r="AVV24" s="46"/>
      <c r="AVW24" s="46"/>
      <c r="AVX24" s="46"/>
      <c r="AVY24" s="46"/>
      <c r="AVZ24" s="46"/>
      <c r="AWA24" s="46"/>
      <c r="AWB24" s="46"/>
      <c r="AWC24" s="46"/>
      <c r="AWD24" s="46"/>
      <c r="AWE24" s="46"/>
      <c r="AWF24" s="46"/>
      <c r="AWG24" s="46"/>
      <c r="AWH24" s="46"/>
      <c r="AWI24" s="46"/>
      <c r="AWJ24" s="46"/>
      <c r="AWK24" s="46"/>
      <c r="AWL24" s="46"/>
      <c r="AWM24" s="46"/>
      <c r="AWN24" s="46"/>
      <c r="AWO24" s="46"/>
      <c r="AWP24" s="46"/>
      <c r="AWQ24" s="46"/>
      <c r="AWR24" s="46"/>
      <c r="AWS24" s="46"/>
      <c r="AWT24" s="46"/>
      <c r="AWU24" s="46"/>
      <c r="AWV24" s="46"/>
      <c r="AWW24" s="46"/>
      <c r="AWX24" s="46"/>
      <c r="AWY24" s="46"/>
      <c r="AWZ24" s="46"/>
      <c r="AXA24" s="46"/>
      <c r="AXB24" s="46"/>
      <c r="AXC24" s="46"/>
      <c r="AXD24" s="46"/>
      <c r="AXE24" s="46"/>
      <c r="AXF24" s="46"/>
      <c r="AXG24" s="46"/>
      <c r="AXH24" s="46"/>
      <c r="AXI24" s="46"/>
      <c r="AXJ24" s="46"/>
      <c r="AXK24" s="46"/>
      <c r="AXL24" s="46"/>
      <c r="AXM24" s="46"/>
      <c r="AXN24" s="46"/>
      <c r="AXO24" s="46"/>
      <c r="AXP24" s="46"/>
      <c r="AXQ24" s="46"/>
      <c r="AXR24" s="46"/>
      <c r="AXS24" s="46"/>
      <c r="AXT24" s="46"/>
      <c r="AXU24" s="46"/>
      <c r="AXV24" s="46"/>
      <c r="AXW24" s="46"/>
      <c r="AXX24" s="46"/>
      <c r="AXY24" s="46"/>
      <c r="AXZ24" s="46"/>
      <c r="AYA24" s="46"/>
      <c r="AYB24" s="46"/>
      <c r="AYC24" s="46"/>
      <c r="AYD24" s="46"/>
      <c r="AYE24" s="46"/>
      <c r="AYF24" s="46"/>
      <c r="AYG24" s="46"/>
      <c r="AYH24" s="46"/>
      <c r="AYI24" s="46"/>
      <c r="AYJ24" s="46"/>
      <c r="AYK24" s="46"/>
      <c r="AYL24" s="46"/>
      <c r="AYM24" s="46"/>
      <c r="AYN24" s="46"/>
      <c r="AYO24" s="46"/>
      <c r="AYP24" s="46"/>
      <c r="AYQ24" s="46"/>
      <c r="AYR24" s="46"/>
      <c r="AYS24" s="46"/>
      <c r="AYT24" s="46"/>
      <c r="AYU24" s="46"/>
      <c r="AYV24" s="46"/>
      <c r="AYW24" s="46"/>
      <c r="AYX24" s="46"/>
      <c r="AYY24" s="46"/>
      <c r="AYZ24" s="46"/>
      <c r="AZA24" s="46"/>
      <c r="AZB24" s="46"/>
      <c r="AZC24" s="46"/>
      <c r="AZD24" s="46"/>
      <c r="AZE24" s="46"/>
      <c r="AZF24" s="46"/>
      <c r="AZG24" s="46"/>
      <c r="AZH24" s="46"/>
      <c r="AZI24" s="46"/>
      <c r="AZJ24" s="46"/>
      <c r="AZK24" s="46"/>
      <c r="AZL24" s="46"/>
      <c r="AZM24" s="46"/>
      <c r="AZN24" s="46"/>
      <c r="AZO24" s="46"/>
      <c r="AZP24" s="46"/>
      <c r="AZQ24" s="46"/>
      <c r="AZR24" s="46"/>
      <c r="AZS24" s="46"/>
      <c r="AZT24" s="46"/>
      <c r="AZU24" s="46"/>
      <c r="AZV24" s="46"/>
      <c r="AZW24" s="46"/>
      <c r="AZX24" s="46"/>
      <c r="AZY24" s="46"/>
      <c r="AZZ24" s="46"/>
      <c r="BAA24" s="46"/>
      <c r="BAB24" s="46"/>
      <c r="BAC24" s="46"/>
      <c r="BAD24" s="46"/>
      <c r="BAE24" s="46"/>
      <c r="BAF24" s="46"/>
      <c r="BAG24" s="46"/>
      <c r="BAH24" s="46"/>
      <c r="BAI24" s="46"/>
      <c r="BAJ24" s="46"/>
      <c r="BAK24" s="46"/>
      <c r="BAL24" s="46"/>
      <c r="BAM24" s="46"/>
      <c r="BAN24" s="46"/>
      <c r="BAO24" s="46"/>
      <c r="BAP24" s="46"/>
      <c r="BAQ24" s="46"/>
      <c r="BAR24" s="46"/>
      <c r="BAS24" s="46"/>
      <c r="BAT24" s="46"/>
      <c r="BAU24" s="46"/>
      <c r="BAV24" s="46"/>
      <c r="BAW24" s="46"/>
      <c r="BAX24" s="46"/>
      <c r="BAY24" s="46"/>
      <c r="BAZ24" s="46"/>
      <c r="BBA24" s="46"/>
      <c r="BBB24" s="46"/>
      <c r="BBC24" s="46"/>
      <c r="BBD24" s="46"/>
      <c r="BBE24" s="46"/>
      <c r="BBF24" s="46"/>
      <c r="BBG24" s="46"/>
      <c r="BBH24" s="46"/>
      <c r="BBI24" s="46"/>
      <c r="BBJ24" s="46"/>
      <c r="BBK24" s="46"/>
      <c r="BBL24" s="46"/>
      <c r="BBM24" s="46"/>
      <c r="BBN24" s="46"/>
      <c r="BBO24" s="46"/>
      <c r="BBP24" s="46"/>
      <c r="BBQ24" s="46"/>
      <c r="BBR24" s="46"/>
      <c r="BBS24" s="46"/>
      <c r="BBT24" s="46"/>
      <c r="BBU24" s="46"/>
      <c r="BBV24" s="46"/>
      <c r="BBW24" s="46"/>
      <c r="BBX24" s="46"/>
      <c r="BBY24" s="46"/>
      <c r="BBZ24" s="46"/>
      <c r="BCA24" s="46"/>
      <c r="BCB24" s="46"/>
      <c r="BCC24" s="46"/>
      <c r="BCD24" s="46"/>
      <c r="BCE24" s="46"/>
      <c r="BCF24" s="46"/>
      <c r="BCG24" s="46"/>
      <c r="BCH24" s="46"/>
      <c r="BCI24" s="46"/>
      <c r="BCJ24" s="46"/>
      <c r="BCK24" s="46"/>
      <c r="BCL24" s="46"/>
      <c r="BCM24" s="46"/>
      <c r="BCN24" s="46"/>
      <c r="BCO24" s="46"/>
      <c r="BCP24" s="46"/>
      <c r="BCQ24" s="46"/>
      <c r="BCR24" s="46"/>
      <c r="BCS24" s="46"/>
      <c r="BCT24" s="46"/>
      <c r="BCU24" s="46"/>
      <c r="BCV24" s="46"/>
      <c r="BCW24" s="46"/>
      <c r="BCX24" s="46"/>
      <c r="BCY24" s="46"/>
      <c r="BCZ24" s="46"/>
      <c r="BDA24" s="46"/>
      <c r="BDB24" s="46"/>
      <c r="BDC24" s="46"/>
      <c r="BDD24" s="46"/>
      <c r="BDE24" s="46"/>
      <c r="BDF24" s="46"/>
      <c r="BDG24" s="46"/>
      <c r="BDH24" s="46"/>
      <c r="BDI24" s="46"/>
      <c r="BDJ24" s="46"/>
      <c r="BDK24" s="46"/>
      <c r="BDL24" s="46"/>
      <c r="BDM24" s="46"/>
      <c r="BDN24" s="46"/>
      <c r="BDO24" s="46"/>
      <c r="BDP24" s="46"/>
      <c r="BDQ24" s="46"/>
      <c r="BDR24" s="46"/>
      <c r="BDS24" s="46"/>
      <c r="BDT24" s="46"/>
      <c r="BDU24" s="46"/>
      <c r="BDV24" s="46"/>
      <c r="BDW24" s="46"/>
      <c r="BDX24" s="46"/>
      <c r="BDY24" s="46"/>
      <c r="BDZ24" s="46"/>
      <c r="BEA24" s="46"/>
      <c r="BEB24" s="46"/>
      <c r="BEC24" s="46"/>
      <c r="BED24" s="46"/>
      <c r="BEE24" s="46"/>
      <c r="BEF24" s="46"/>
      <c r="BEG24" s="46"/>
      <c r="BEH24" s="46"/>
      <c r="BEI24" s="46"/>
      <c r="BEJ24" s="46"/>
      <c r="BEK24" s="46"/>
      <c r="BEL24" s="46"/>
      <c r="BEM24" s="46"/>
      <c r="BEN24" s="46"/>
      <c r="BEO24" s="46"/>
      <c r="BEP24" s="46"/>
      <c r="BEQ24" s="46"/>
      <c r="BER24" s="46"/>
      <c r="BES24" s="46"/>
      <c r="BET24" s="46"/>
      <c r="BEU24" s="46"/>
      <c r="BEV24" s="46"/>
      <c r="BEW24" s="46"/>
      <c r="BEX24" s="46"/>
      <c r="BEY24" s="46"/>
      <c r="BEZ24" s="46"/>
      <c r="BFA24" s="46"/>
      <c r="BFB24" s="46"/>
      <c r="BFC24" s="46"/>
      <c r="BFD24" s="46"/>
      <c r="BFE24" s="46"/>
      <c r="BFF24" s="46"/>
      <c r="BFG24" s="46"/>
      <c r="BFH24" s="46"/>
      <c r="BFI24" s="46"/>
      <c r="BFJ24" s="46"/>
      <c r="BFK24" s="46"/>
      <c r="BFL24" s="46"/>
      <c r="BFM24" s="46"/>
      <c r="BFN24" s="46"/>
      <c r="BFO24" s="46"/>
      <c r="BFP24" s="46"/>
      <c r="BFQ24" s="46"/>
      <c r="BFR24" s="46"/>
      <c r="BFS24" s="46"/>
      <c r="BFT24" s="46"/>
      <c r="BFU24" s="46"/>
      <c r="BFV24" s="46"/>
      <c r="BFW24" s="46"/>
      <c r="BFX24" s="46"/>
      <c r="BFY24" s="46"/>
      <c r="BFZ24" s="46"/>
      <c r="BGA24" s="46"/>
      <c r="BGB24" s="46"/>
      <c r="BGC24" s="46"/>
      <c r="BGD24" s="46"/>
      <c r="BGE24" s="46"/>
      <c r="BGF24" s="46"/>
      <c r="BGG24" s="46"/>
      <c r="BGH24" s="46"/>
      <c r="BGI24" s="46"/>
      <c r="BGJ24" s="46"/>
      <c r="BGK24" s="46"/>
      <c r="BGL24" s="46"/>
      <c r="BGM24" s="46"/>
      <c r="BGN24" s="46"/>
      <c r="BGO24" s="46"/>
      <c r="BGP24" s="46"/>
      <c r="BGQ24" s="46"/>
      <c r="BGR24" s="46"/>
      <c r="BGS24" s="46"/>
      <c r="BGT24" s="46"/>
      <c r="BGU24" s="46"/>
      <c r="BGV24" s="46"/>
      <c r="BGW24" s="46"/>
      <c r="BGX24" s="46"/>
      <c r="BGY24" s="46"/>
      <c r="BGZ24" s="46"/>
      <c r="BHA24" s="46"/>
      <c r="BHB24" s="46"/>
      <c r="BHC24" s="46"/>
      <c r="BHD24" s="46"/>
      <c r="BHE24" s="46"/>
      <c r="BHF24" s="46"/>
      <c r="BHG24" s="46"/>
      <c r="BHH24" s="46"/>
      <c r="BHI24" s="46"/>
      <c r="BHJ24" s="46"/>
      <c r="BHK24" s="46"/>
      <c r="BHL24" s="46"/>
      <c r="BHM24" s="46"/>
      <c r="BHN24" s="46"/>
      <c r="BHO24" s="46"/>
      <c r="BHP24" s="46"/>
      <c r="BHQ24" s="46"/>
      <c r="BHR24" s="46"/>
      <c r="BHS24" s="46"/>
      <c r="BHT24" s="46"/>
      <c r="BHU24" s="46"/>
      <c r="BHV24" s="46"/>
      <c r="BHW24" s="46"/>
      <c r="BHX24" s="46"/>
      <c r="BHY24" s="46"/>
      <c r="BHZ24" s="46"/>
      <c r="BIA24" s="46"/>
      <c r="BIB24" s="46"/>
      <c r="BIC24" s="46"/>
      <c r="BID24" s="46"/>
      <c r="BIE24" s="46"/>
      <c r="BIF24" s="46"/>
      <c r="BIG24" s="46"/>
      <c r="BIH24" s="46"/>
      <c r="BII24" s="46"/>
      <c r="BIJ24" s="46"/>
      <c r="BIK24" s="46"/>
      <c r="BIL24" s="46"/>
      <c r="BIM24" s="46"/>
      <c r="BIN24" s="46"/>
      <c r="BIO24" s="46"/>
      <c r="BIP24" s="46"/>
      <c r="BIQ24" s="46"/>
      <c r="BIR24" s="46"/>
      <c r="BIS24" s="46"/>
      <c r="BIT24" s="46"/>
      <c r="BIU24" s="46"/>
      <c r="BIV24" s="46"/>
      <c r="BIW24" s="46"/>
      <c r="BIX24" s="46"/>
      <c r="BIY24" s="46"/>
      <c r="BIZ24" s="46"/>
      <c r="BJA24" s="46"/>
      <c r="BJB24" s="46"/>
      <c r="BJC24" s="46"/>
      <c r="BJD24" s="46"/>
      <c r="BJE24" s="46"/>
      <c r="BJF24" s="46"/>
      <c r="BJG24" s="46"/>
      <c r="BJH24" s="46"/>
      <c r="BJI24" s="46"/>
      <c r="BJJ24" s="46"/>
      <c r="BJK24" s="46"/>
      <c r="BJL24" s="46"/>
      <c r="BJM24" s="46"/>
      <c r="BJN24" s="46"/>
      <c r="BJO24" s="46"/>
      <c r="BJP24" s="46"/>
      <c r="BJQ24" s="46"/>
      <c r="BJR24" s="46"/>
      <c r="BJS24" s="46"/>
      <c r="BJT24" s="46"/>
      <c r="BJU24" s="46"/>
      <c r="BJV24" s="46"/>
      <c r="BJW24" s="46"/>
      <c r="BJX24" s="46"/>
      <c r="BJY24" s="46"/>
      <c r="BJZ24" s="46"/>
      <c r="BKA24" s="46"/>
      <c r="BKB24" s="46"/>
      <c r="BKC24" s="46"/>
      <c r="BKD24" s="46"/>
      <c r="BKE24" s="46"/>
      <c r="BKF24" s="46"/>
      <c r="BKG24" s="46"/>
      <c r="BKH24" s="46"/>
      <c r="BKI24" s="46"/>
      <c r="BKJ24" s="46"/>
      <c r="BKK24" s="46"/>
      <c r="BKL24" s="46"/>
      <c r="BKM24" s="46"/>
      <c r="BKN24" s="46"/>
      <c r="BKO24" s="46"/>
      <c r="BKP24" s="46"/>
      <c r="BKQ24" s="46"/>
      <c r="BKR24" s="46"/>
      <c r="BKS24" s="46"/>
      <c r="BKT24" s="46"/>
      <c r="BKU24" s="46"/>
      <c r="BKV24" s="46"/>
      <c r="BKW24" s="46"/>
      <c r="BKX24" s="46"/>
      <c r="BKY24" s="46"/>
      <c r="BKZ24" s="46"/>
      <c r="BLA24" s="46"/>
      <c r="BLB24" s="46"/>
      <c r="BLC24" s="46"/>
      <c r="BLD24" s="46"/>
      <c r="BLE24" s="46"/>
      <c r="BLF24" s="46"/>
      <c r="BLG24" s="46"/>
      <c r="BLH24" s="46"/>
      <c r="BLI24" s="46"/>
      <c r="BLJ24" s="46"/>
      <c r="BLK24" s="46"/>
      <c r="BLL24" s="46"/>
      <c r="BLM24" s="46"/>
      <c r="BLN24" s="46"/>
      <c r="BLO24" s="46"/>
      <c r="BLP24" s="46"/>
      <c r="BLQ24" s="46"/>
      <c r="BLR24" s="46"/>
      <c r="BLS24" s="46"/>
      <c r="BLT24" s="46"/>
      <c r="BLU24" s="46"/>
      <c r="BLV24" s="46"/>
      <c r="BLW24" s="46"/>
      <c r="BLX24" s="46"/>
      <c r="BLY24" s="46"/>
      <c r="BLZ24" s="46"/>
      <c r="BMA24" s="46"/>
      <c r="BMB24" s="46"/>
      <c r="BMC24" s="46"/>
      <c r="BMD24" s="46"/>
      <c r="BME24" s="46"/>
      <c r="BMF24" s="46"/>
      <c r="BMG24" s="46"/>
      <c r="BMH24" s="46"/>
      <c r="BMI24" s="46"/>
      <c r="BMJ24" s="46"/>
      <c r="BMK24" s="46"/>
      <c r="BML24" s="46"/>
      <c r="BMM24" s="46"/>
      <c r="BMN24" s="46"/>
      <c r="BMO24" s="46"/>
      <c r="BMP24" s="46"/>
      <c r="BMQ24" s="46"/>
      <c r="BMR24" s="46"/>
      <c r="BMS24" s="46"/>
      <c r="BMT24" s="46"/>
      <c r="BMU24" s="46"/>
      <c r="BMV24" s="46"/>
      <c r="BMW24" s="46"/>
      <c r="BMX24" s="46"/>
      <c r="BMY24" s="46"/>
      <c r="BMZ24" s="46"/>
      <c r="BNA24" s="46"/>
      <c r="BNB24" s="46"/>
      <c r="BNC24" s="46"/>
      <c r="BND24" s="46"/>
      <c r="BNE24" s="46"/>
      <c r="BNF24" s="46"/>
      <c r="BNG24" s="46"/>
      <c r="BNH24" s="46"/>
      <c r="BNI24" s="46"/>
      <c r="BNJ24" s="46"/>
      <c r="BNK24" s="46"/>
      <c r="BNL24" s="46"/>
      <c r="BNM24" s="46"/>
      <c r="BNN24" s="46"/>
      <c r="BNO24" s="46"/>
      <c r="BNP24" s="46"/>
      <c r="BNQ24" s="46"/>
      <c r="BNR24" s="46"/>
      <c r="BNS24" s="46"/>
      <c r="BNT24" s="46"/>
      <c r="BNU24" s="46"/>
      <c r="BNV24" s="46"/>
      <c r="BNW24" s="46"/>
      <c r="BNX24" s="46"/>
      <c r="BNY24" s="46"/>
      <c r="BNZ24" s="46"/>
      <c r="BOA24" s="46"/>
      <c r="BOB24" s="46"/>
      <c r="BOC24" s="46"/>
      <c r="BOD24" s="46"/>
      <c r="BOE24" s="46"/>
      <c r="BOF24" s="46"/>
      <c r="BOG24" s="46"/>
      <c r="BOH24" s="46"/>
      <c r="BOI24" s="46"/>
      <c r="BOJ24" s="46"/>
      <c r="BOK24" s="46"/>
      <c r="BOL24" s="46"/>
      <c r="BOM24" s="46"/>
      <c r="BON24" s="46"/>
      <c r="BOO24" s="46"/>
      <c r="BOP24" s="46"/>
      <c r="BOQ24" s="46"/>
      <c r="BOR24" s="46"/>
      <c r="BOS24" s="46"/>
      <c r="BOT24" s="46"/>
      <c r="BOU24" s="46"/>
      <c r="BOV24" s="46"/>
      <c r="BOW24" s="46"/>
      <c r="BOX24" s="46"/>
      <c r="BOY24" s="46"/>
      <c r="BOZ24" s="46"/>
      <c r="BPA24" s="46"/>
      <c r="BPB24" s="46"/>
      <c r="BPC24" s="46"/>
      <c r="BPD24" s="46"/>
      <c r="BPE24" s="46"/>
      <c r="BPF24" s="46"/>
      <c r="BPG24" s="46"/>
      <c r="BPH24" s="46"/>
      <c r="BPI24" s="46"/>
      <c r="BPJ24" s="46"/>
      <c r="BPK24" s="46"/>
      <c r="BPL24" s="46"/>
      <c r="BPM24" s="46"/>
      <c r="BPN24" s="46"/>
      <c r="BPO24" s="46"/>
      <c r="BPP24" s="46"/>
      <c r="BPQ24" s="46"/>
      <c r="BPR24" s="46"/>
      <c r="BPS24" s="46"/>
      <c r="BPT24" s="46"/>
      <c r="BPU24" s="46"/>
      <c r="BPV24" s="46"/>
      <c r="BPW24" s="46"/>
      <c r="BPX24" s="46"/>
      <c r="BPY24" s="46"/>
      <c r="BPZ24" s="46"/>
      <c r="BQA24" s="46"/>
      <c r="BQB24" s="46"/>
      <c r="BQC24" s="46"/>
      <c r="BQD24" s="46"/>
      <c r="BQE24" s="46"/>
      <c r="BQF24" s="46"/>
      <c r="BQG24" s="46"/>
      <c r="BQH24" s="46"/>
      <c r="BQI24" s="46"/>
      <c r="BQJ24" s="46"/>
      <c r="BQK24" s="46"/>
      <c r="BQL24" s="46"/>
      <c r="BQM24" s="46"/>
      <c r="BQN24" s="46"/>
      <c r="BQO24" s="46"/>
      <c r="BQP24" s="46"/>
      <c r="BQQ24" s="46"/>
      <c r="BQR24" s="46"/>
      <c r="BQS24" s="46"/>
      <c r="BQT24" s="46"/>
      <c r="BQU24" s="46"/>
      <c r="BQV24" s="46"/>
      <c r="BQW24" s="46"/>
      <c r="BQX24" s="46"/>
      <c r="BQY24" s="46"/>
      <c r="BQZ24" s="46"/>
    </row>
    <row r="25" spans="1:1820" s="12" customFormat="1" ht="27.95" hidden="1" customHeight="1" outlineLevel="4" x14ac:dyDescent="0.2">
      <c r="A25" s="282"/>
      <c r="B25" s="297"/>
      <c r="C25" s="77" t="s">
        <v>1149</v>
      </c>
      <c r="D25" s="10" t="s">
        <v>1149</v>
      </c>
      <c r="E25" s="78" t="s">
        <v>1035</v>
      </c>
      <c r="F25" s="78"/>
      <c r="G25" s="78"/>
      <c r="H25" s="10" t="s">
        <v>1027</v>
      </c>
      <c r="I25" s="10" t="s">
        <v>14</v>
      </c>
      <c r="J25" s="78"/>
      <c r="K25" s="78"/>
      <c r="L25" s="78"/>
      <c r="M25" s="78"/>
      <c r="N25" s="103" t="s">
        <v>192</v>
      </c>
      <c r="O25" s="103" t="s">
        <v>210</v>
      </c>
      <c r="P25" s="104">
        <v>0</v>
      </c>
      <c r="Q25" s="104">
        <v>0</v>
      </c>
      <c r="R25" s="104">
        <v>0</v>
      </c>
      <c r="S25" s="104">
        <v>0</v>
      </c>
      <c r="T25" s="104">
        <v>0</v>
      </c>
      <c r="U25" s="143">
        <v>0</v>
      </c>
      <c r="V25" s="104">
        <v>0</v>
      </c>
      <c r="W25" s="104">
        <v>0</v>
      </c>
      <c r="X25" s="104">
        <v>0</v>
      </c>
      <c r="Y25" s="104">
        <v>0</v>
      </c>
      <c r="Z25" s="104">
        <v>0</v>
      </c>
      <c r="AA25" s="104">
        <v>1</v>
      </c>
      <c r="AB25" s="198">
        <f t="shared" si="8"/>
        <v>1</v>
      </c>
      <c r="AC25" s="104">
        <v>0</v>
      </c>
      <c r="AD25" s="104">
        <v>0</v>
      </c>
      <c r="AE25" s="104">
        <v>0</v>
      </c>
      <c r="AF25" s="104">
        <v>0</v>
      </c>
      <c r="AG25" s="104">
        <v>0</v>
      </c>
      <c r="AH25" s="143">
        <v>0</v>
      </c>
      <c r="AI25" s="104">
        <v>0</v>
      </c>
      <c r="AJ25" s="104">
        <v>0</v>
      </c>
      <c r="AK25" s="104">
        <v>0</v>
      </c>
      <c r="AL25" s="104">
        <v>0</v>
      </c>
      <c r="AM25" s="104">
        <v>0</v>
      </c>
      <c r="AN25" s="104">
        <v>0</v>
      </c>
      <c r="AO25" s="21">
        <f t="shared" ref="AO25:AO40" si="11">SUM(AC25:AN25)</f>
        <v>0</v>
      </c>
      <c r="AP25" s="189" t="str">
        <f t="shared" ref="AP25:AP40" si="12">+IFERROR(SUM(AC25:AH25)/SUM(P25:U25),"")</f>
        <v/>
      </c>
      <c r="AQ25" s="91" t="str">
        <f>+IF(AP25="","",IF(AND(SUM($P25:U25)=1,SUM($AC25:AH25)=1),"TERMINADA",IF(SUM($P25:U25)=0,"SIN INICIAR",IF(AP25&gt;1,"ADELANTADA",IF(AP25&lt;0.6,"CRÍTICA",IF(AP25&lt;0.95,"EN PROCESO","GESTIÓN NORMAL"))))))</f>
        <v/>
      </c>
      <c r="AR25" s="38" t="str">
        <f t="shared" si="10"/>
        <v/>
      </c>
      <c r="AS25" s="44"/>
      <c r="AT25" s="44"/>
      <c r="AU25" s="44"/>
      <c r="AV25" s="79"/>
      <c r="AW25" s="79"/>
      <c r="AX25" s="162"/>
      <c r="AY25" s="79"/>
      <c r="AZ25" s="79"/>
      <c r="BA25" s="233">
        <f t="shared" si="2"/>
        <v>1</v>
      </c>
      <c r="BB25" s="79"/>
      <c r="BC25" s="79"/>
      <c r="BD25" s="79"/>
      <c r="BE25" s="79"/>
      <c r="BF25" s="79"/>
      <c r="BG25" s="79"/>
      <c r="BH25" s="79"/>
      <c r="BI25" s="79"/>
      <c r="BJ25" s="79"/>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c r="FC25" s="46"/>
      <c r="FD25" s="46"/>
      <c r="FE25" s="46"/>
      <c r="FF25" s="46"/>
      <c r="FG25" s="46"/>
      <c r="FH25" s="46"/>
      <c r="FI25" s="46"/>
      <c r="FJ25" s="46"/>
      <c r="FK25" s="46"/>
      <c r="FL25" s="46"/>
      <c r="FM25" s="46"/>
      <c r="FN25" s="46"/>
      <c r="FO25" s="46"/>
      <c r="FP25" s="46"/>
      <c r="FQ25" s="46"/>
      <c r="FR25" s="46"/>
      <c r="FS25" s="46"/>
      <c r="FT25" s="46"/>
      <c r="FU25" s="46"/>
      <c r="FV25" s="46"/>
      <c r="FW25" s="46"/>
      <c r="FX25" s="46"/>
      <c r="FY25" s="46"/>
      <c r="FZ25" s="46"/>
      <c r="GA25" s="46"/>
      <c r="GB25" s="46"/>
      <c r="GC25" s="46"/>
      <c r="GD25" s="46"/>
      <c r="GE25" s="46"/>
      <c r="GF25" s="46"/>
      <c r="GG25" s="46"/>
      <c r="GH25" s="46"/>
      <c r="GI25" s="46"/>
      <c r="GJ25" s="46"/>
      <c r="GK25" s="46"/>
      <c r="GL25" s="46"/>
      <c r="GM25" s="46"/>
      <c r="GN25" s="46"/>
      <c r="GO25" s="46"/>
      <c r="GP25" s="46"/>
      <c r="GQ25" s="46"/>
      <c r="GR25" s="46"/>
      <c r="GS25" s="46"/>
      <c r="GT25" s="46"/>
      <c r="GU25" s="46"/>
      <c r="GV25" s="46"/>
      <c r="GW25" s="46"/>
      <c r="GX25" s="46"/>
      <c r="GY25" s="46"/>
      <c r="GZ25" s="46"/>
      <c r="HA25" s="46"/>
      <c r="HB25" s="46"/>
      <c r="HC25" s="46"/>
      <c r="HD25" s="46"/>
      <c r="HE25" s="46"/>
      <c r="HF25" s="46"/>
      <c r="HG25" s="46"/>
      <c r="HH25" s="46"/>
      <c r="HI25" s="46"/>
      <c r="HJ25" s="46"/>
      <c r="HK25" s="46"/>
      <c r="HL25" s="46"/>
      <c r="HM25" s="46"/>
      <c r="HN25" s="46"/>
      <c r="HO25" s="46"/>
      <c r="HP25" s="46"/>
      <c r="HQ25" s="46"/>
      <c r="HR25" s="46"/>
      <c r="HS25" s="46"/>
      <c r="HT25" s="46"/>
      <c r="HU25" s="46"/>
      <c r="HV25" s="46"/>
      <c r="HW25" s="46"/>
      <c r="HX25" s="46"/>
      <c r="HY25" s="46"/>
      <c r="HZ25" s="46"/>
      <c r="IA25" s="46"/>
      <c r="IB25" s="46"/>
      <c r="IC25" s="46"/>
      <c r="ID25" s="46"/>
      <c r="IE25" s="46"/>
      <c r="IF25" s="46"/>
      <c r="IG25" s="46"/>
      <c r="IH25" s="46"/>
      <c r="II25" s="46"/>
      <c r="IJ25" s="46"/>
      <c r="IK25" s="46"/>
      <c r="IL25" s="46"/>
      <c r="IM25" s="46"/>
      <c r="IN25" s="46"/>
      <c r="IO25" s="46"/>
      <c r="IP25" s="46"/>
      <c r="IQ25" s="46"/>
      <c r="IR25" s="46"/>
      <c r="IS25" s="46"/>
      <c r="IT25" s="46"/>
      <c r="IU25" s="46"/>
      <c r="IV25" s="46"/>
      <c r="IW25" s="46"/>
      <c r="IX25" s="46"/>
      <c r="IY25" s="46"/>
      <c r="IZ25" s="46"/>
      <c r="JA25" s="46"/>
      <c r="JB25" s="46"/>
      <c r="JC25" s="46"/>
      <c r="JD25" s="46"/>
      <c r="JE25" s="46"/>
      <c r="JF25" s="46"/>
      <c r="JG25" s="46"/>
      <c r="JH25" s="46"/>
      <c r="JI25" s="46"/>
      <c r="JJ25" s="46"/>
      <c r="JK25" s="46"/>
      <c r="JL25" s="46"/>
      <c r="JM25" s="46"/>
      <c r="JN25" s="46"/>
      <c r="JO25" s="46"/>
      <c r="JP25" s="46"/>
      <c r="JQ25" s="46"/>
      <c r="JR25" s="46"/>
      <c r="JS25" s="46"/>
      <c r="JT25" s="46"/>
      <c r="JU25" s="46"/>
      <c r="JV25" s="46"/>
      <c r="JW25" s="46"/>
      <c r="JX25" s="46"/>
      <c r="JY25" s="46"/>
      <c r="JZ25" s="46"/>
      <c r="KA25" s="46"/>
      <c r="KB25" s="46"/>
      <c r="KC25" s="46"/>
      <c r="KD25" s="46"/>
      <c r="KE25" s="46"/>
      <c r="KF25" s="46"/>
      <c r="KG25" s="46"/>
      <c r="KH25" s="46"/>
      <c r="KI25" s="46"/>
      <c r="KJ25" s="46"/>
      <c r="KK25" s="46"/>
      <c r="KL25" s="46"/>
      <c r="KM25" s="46"/>
      <c r="KN25" s="46"/>
      <c r="KO25" s="46"/>
      <c r="KP25" s="46"/>
      <c r="KQ25" s="46"/>
      <c r="KR25" s="46"/>
      <c r="KS25" s="46"/>
      <c r="KT25" s="46"/>
      <c r="KU25" s="46"/>
      <c r="KV25" s="46"/>
      <c r="KW25" s="46"/>
      <c r="KX25" s="46"/>
      <c r="KY25" s="46"/>
      <c r="KZ25" s="46"/>
      <c r="LA25" s="46"/>
      <c r="LB25" s="46"/>
      <c r="LC25" s="46"/>
      <c r="LD25" s="46"/>
      <c r="LE25" s="46"/>
      <c r="LF25" s="46"/>
      <c r="LG25" s="46"/>
      <c r="LH25" s="46"/>
      <c r="LI25" s="46"/>
      <c r="LJ25" s="46"/>
      <c r="LK25" s="46"/>
      <c r="LL25" s="46"/>
      <c r="LM25" s="46"/>
      <c r="LN25" s="46"/>
      <c r="LO25" s="46"/>
      <c r="LP25" s="46"/>
      <c r="LQ25" s="46"/>
      <c r="LR25" s="46"/>
      <c r="LS25" s="46"/>
      <c r="LT25" s="46"/>
      <c r="LU25" s="46"/>
      <c r="LV25" s="46"/>
      <c r="LW25" s="46"/>
      <c r="LX25" s="46"/>
      <c r="LY25" s="46"/>
      <c r="LZ25" s="46"/>
      <c r="MA25" s="46"/>
      <c r="MB25" s="46"/>
      <c r="MC25" s="46"/>
      <c r="MD25" s="46"/>
      <c r="ME25" s="46"/>
      <c r="MF25" s="46"/>
      <c r="MG25" s="46"/>
      <c r="MH25" s="46"/>
      <c r="MI25" s="46"/>
      <c r="MJ25" s="46"/>
      <c r="MK25" s="46"/>
      <c r="ML25" s="46"/>
      <c r="MM25" s="46"/>
      <c r="MN25" s="46"/>
      <c r="MO25" s="46"/>
      <c r="MP25" s="46"/>
      <c r="MQ25" s="46"/>
      <c r="MR25" s="46"/>
      <c r="MS25" s="46"/>
      <c r="MT25" s="46"/>
      <c r="MU25" s="46"/>
      <c r="MV25" s="46"/>
      <c r="MW25" s="46"/>
      <c r="MX25" s="46"/>
      <c r="MY25" s="46"/>
      <c r="MZ25" s="46"/>
      <c r="NA25" s="46"/>
      <c r="NB25" s="46"/>
      <c r="NC25" s="46"/>
      <c r="ND25" s="46"/>
      <c r="NE25" s="46"/>
      <c r="NF25" s="46"/>
      <c r="NG25" s="46"/>
      <c r="NH25" s="46"/>
      <c r="NI25" s="46"/>
      <c r="NJ25" s="46"/>
      <c r="NK25" s="46"/>
      <c r="NL25" s="46"/>
      <c r="NM25" s="46"/>
      <c r="NN25" s="46"/>
      <c r="NO25" s="46"/>
      <c r="NP25" s="46"/>
      <c r="NQ25" s="46"/>
      <c r="NR25" s="46"/>
      <c r="NS25" s="46"/>
      <c r="NT25" s="46"/>
      <c r="NU25" s="46"/>
      <c r="NV25" s="46"/>
      <c r="NW25" s="46"/>
      <c r="NX25" s="46"/>
      <c r="NY25" s="46"/>
      <c r="NZ25" s="46"/>
      <c r="OA25" s="46"/>
      <c r="OB25" s="46"/>
      <c r="OC25" s="46"/>
      <c r="OD25" s="46"/>
      <c r="OE25" s="46"/>
      <c r="OF25" s="46"/>
      <c r="OG25" s="46"/>
      <c r="OH25" s="46"/>
      <c r="OI25" s="46"/>
      <c r="OJ25" s="46"/>
      <c r="OK25" s="46"/>
      <c r="OL25" s="46"/>
      <c r="OM25" s="46"/>
      <c r="ON25" s="46"/>
      <c r="OO25" s="46"/>
      <c r="OP25" s="46"/>
      <c r="OQ25" s="46"/>
      <c r="OR25" s="46"/>
      <c r="OS25" s="46"/>
      <c r="OT25" s="46"/>
      <c r="OU25" s="46"/>
      <c r="OV25" s="46"/>
      <c r="OW25" s="46"/>
      <c r="OX25" s="46"/>
      <c r="OY25" s="46"/>
      <c r="OZ25" s="46"/>
      <c r="PA25" s="46"/>
      <c r="PB25" s="46"/>
      <c r="PC25" s="46"/>
      <c r="PD25" s="46"/>
      <c r="PE25" s="46"/>
      <c r="PF25" s="46"/>
      <c r="PG25" s="46"/>
      <c r="PH25" s="46"/>
      <c r="PI25" s="46"/>
      <c r="PJ25" s="46"/>
      <c r="PK25" s="46"/>
      <c r="PL25" s="46"/>
      <c r="PM25" s="46"/>
      <c r="PN25" s="46"/>
      <c r="PO25" s="46"/>
      <c r="PP25" s="46"/>
      <c r="PQ25" s="46"/>
      <c r="PR25" s="46"/>
      <c r="PS25" s="46"/>
      <c r="PT25" s="46"/>
      <c r="PU25" s="46"/>
      <c r="PV25" s="46"/>
      <c r="PW25" s="46"/>
      <c r="PX25" s="46"/>
      <c r="PY25" s="46"/>
      <c r="PZ25" s="46"/>
      <c r="QA25" s="46"/>
      <c r="QB25" s="46"/>
      <c r="QC25" s="46"/>
      <c r="QD25" s="46"/>
      <c r="QE25" s="46"/>
      <c r="QF25" s="46"/>
      <c r="QG25" s="46"/>
      <c r="QH25" s="46"/>
      <c r="QI25" s="46"/>
      <c r="QJ25" s="46"/>
      <c r="QK25" s="46"/>
      <c r="QL25" s="46"/>
      <c r="QM25" s="46"/>
      <c r="QN25" s="46"/>
      <c r="QO25" s="46"/>
      <c r="QP25" s="46"/>
      <c r="QQ25" s="46"/>
      <c r="QR25" s="46"/>
      <c r="QS25" s="46"/>
      <c r="QT25" s="46"/>
      <c r="QU25" s="46"/>
      <c r="QV25" s="46"/>
      <c r="QW25" s="46"/>
      <c r="QX25" s="46"/>
      <c r="QY25" s="46"/>
      <c r="QZ25" s="46"/>
      <c r="RA25" s="46"/>
      <c r="RB25" s="46"/>
      <c r="RC25" s="46"/>
      <c r="RD25" s="46"/>
      <c r="RE25" s="46"/>
      <c r="RF25" s="46"/>
      <c r="RG25" s="46"/>
      <c r="RH25" s="46"/>
      <c r="RI25" s="46"/>
      <c r="RJ25" s="46"/>
      <c r="RK25" s="46"/>
      <c r="RL25" s="46"/>
      <c r="RM25" s="46"/>
      <c r="RN25" s="46"/>
      <c r="RO25" s="46"/>
      <c r="RP25" s="46"/>
      <c r="RQ25" s="46"/>
      <c r="RR25" s="46"/>
      <c r="RS25" s="46"/>
      <c r="RT25" s="46"/>
      <c r="RU25" s="46"/>
      <c r="RV25" s="46"/>
      <c r="RW25" s="46"/>
      <c r="RX25" s="46"/>
      <c r="RY25" s="46"/>
      <c r="RZ25" s="46"/>
      <c r="SA25" s="46"/>
      <c r="SB25" s="46"/>
      <c r="SC25" s="46"/>
      <c r="SD25" s="46"/>
      <c r="SE25" s="46"/>
      <c r="SF25" s="46"/>
      <c r="SG25" s="46"/>
      <c r="SH25" s="46"/>
      <c r="SI25" s="46"/>
      <c r="SJ25" s="46"/>
      <c r="SK25" s="46"/>
      <c r="SL25" s="46"/>
      <c r="SM25" s="46"/>
      <c r="SN25" s="46"/>
      <c r="SO25" s="46"/>
      <c r="SP25" s="46"/>
      <c r="SQ25" s="46"/>
      <c r="SR25" s="46"/>
      <c r="SS25" s="46"/>
      <c r="ST25" s="46"/>
      <c r="SU25" s="46"/>
      <c r="SV25" s="46"/>
      <c r="SW25" s="46"/>
      <c r="SX25" s="46"/>
      <c r="SY25" s="46"/>
      <c r="SZ25" s="46"/>
      <c r="TA25" s="46"/>
      <c r="TB25" s="46"/>
      <c r="TC25" s="46"/>
      <c r="TD25" s="46"/>
      <c r="TE25" s="46"/>
      <c r="TF25" s="46"/>
      <c r="TG25" s="46"/>
      <c r="TH25" s="46"/>
      <c r="TI25" s="46"/>
      <c r="TJ25" s="46"/>
      <c r="TK25" s="46"/>
      <c r="TL25" s="46"/>
      <c r="TM25" s="46"/>
      <c r="TN25" s="46"/>
      <c r="TO25" s="46"/>
      <c r="TP25" s="46"/>
      <c r="TQ25" s="46"/>
      <c r="TR25" s="46"/>
      <c r="TS25" s="46"/>
      <c r="TT25" s="46"/>
      <c r="TU25" s="46"/>
      <c r="TV25" s="46"/>
      <c r="TW25" s="46"/>
      <c r="TX25" s="46"/>
      <c r="TY25" s="46"/>
      <c r="TZ25" s="46"/>
      <c r="UA25" s="46"/>
      <c r="UB25" s="46"/>
      <c r="UC25" s="46"/>
      <c r="UD25" s="46"/>
      <c r="UE25" s="46"/>
      <c r="UF25" s="46"/>
      <c r="UG25" s="46"/>
      <c r="UH25" s="46"/>
      <c r="UI25" s="46"/>
      <c r="UJ25" s="46"/>
      <c r="UK25" s="46"/>
      <c r="UL25" s="46"/>
      <c r="UM25" s="46"/>
      <c r="UN25" s="46"/>
      <c r="UO25" s="46"/>
      <c r="UP25" s="46"/>
      <c r="UQ25" s="46"/>
      <c r="UR25" s="46"/>
      <c r="US25" s="46"/>
      <c r="UT25" s="46"/>
      <c r="UU25" s="46"/>
      <c r="UV25" s="46"/>
      <c r="UW25" s="46"/>
      <c r="UX25" s="46"/>
      <c r="UY25" s="46"/>
      <c r="UZ25" s="46"/>
      <c r="VA25" s="46"/>
      <c r="VB25" s="46"/>
      <c r="VC25" s="46"/>
      <c r="VD25" s="46"/>
      <c r="VE25" s="46"/>
      <c r="VF25" s="46"/>
      <c r="VG25" s="46"/>
      <c r="VH25" s="46"/>
      <c r="VI25" s="46"/>
      <c r="VJ25" s="46"/>
      <c r="VK25" s="46"/>
      <c r="VL25" s="46"/>
      <c r="VM25" s="46"/>
      <c r="VN25" s="46"/>
      <c r="VO25" s="46"/>
      <c r="VP25" s="46"/>
      <c r="VQ25" s="46"/>
      <c r="VR25" s="46"/>
      <c r="VS25" s="46"/>
      <c r="VT25" s="46"/>
      <c r="VU25" s="46"/>
      <c r="VV25" s="46"/>
      <c r="VW25" s="46"/>
      <c r="VX25" s="46"/>
      <c r="VY25" s="46"/>
      <c r="VZ25" s="46"/>
      <c r="WA25" s="46"/>
      <c r="WB25" s="46"/>
      <c r="WC25" s="46"/>
      <c r="WD25" s="46"/>
      <c r="WE25" s="46"/>
      <c r="WF25" s="46"/>
      <c r="WG25" s="46"/>
      <c r="WH25" s="46"/>
      <c r="WI25" s="46"/>
      <c r="WJ25" s="46"/>
      <c r="WK25" s="46"/>
      <c r="WL25" s="46"/>
      <c r="WM25" s="46"/>
      <c r="WN25" s="46"/>
      <c r="WO25" s="46"/>
      <c r="WP25" s="46"/>
      <c r="WQ25" s="46"/>
      <c r="WR25" s="46"/>
      <c r="WS25" s="46"/>
      <c r="WT25" s="46"/>
      <c r="WU25" s="46"/>
      <c r="WV25" s="46"/>
      <c r="WW25" s="46"/>
      <c r="WX25" s="46"/>
      <c r="WY25" s="46"/>
      <c r="WZ25" s="46"/>
      <c r="XA25" s="46"/>
      <c r="XB25" s="46"/>
      <c r="XC25" s="46"/>
      <c r="XD25" s="46"/>
      <c r="XE25" s="46"/>
      <c r="XF25" s="46"/>
      <c r="XG25" s="46"/>
      <c r="XH25" s="46"/>
      <c r="XI25" s="46"/>
      <c r="XJ25" s="46"/>
      <c r="XK25" s="46"/>
      <c r="XL25" s="46"/>
      <c r="XM25" s="46"/>
      <c r="XN25" s="46"/>
      <c r="XO25" s="46"/>
      <c r="XP25" s="46"/>
      <c r="XQ25" s="46"/>
      <c r="XR25" s="46"/>
      <c r="XS25" s="46"/>
      <c r="XT25" s="46"/>
      <c r="XU25" s="46"/>
      <c r="XV25" s="46"/>
      <c r="XW25" s="46"/>
      <c r="XX25" s="46"/>
      <c r="XY25" s="46"/>
      <c r="XZ25" s="46"/>
      <c r="YA25" s="46"/>
      <c r="YB25" s="46"/>
      <c r="YC25" s="46"/>
      <c r="YD25" s="46"/>
      <c r="YE25" s="46"/>
      <c r="YF25" s="46"/>
      <c r="YG25" s="46"/>
      <c r="YH25" s="46"/>
      <c r="YI25" s="46"/>
      <c r="YJ25" s="46"/>
      <c r="YK25" s="46"/>
      <c r="YL25" s="46"/>
      <c r="YM25" s="46"/>
      <c r="YN25" s="46"/>
      <c r="YO25" s="46"/>
      <c r="YP25" s="46"/>
      <c r="YQ25" s="46"/>
      <c r="YR25" s="46"/>
      <c r="YS25" s="46"/>
      <c r="YT25" s="46"/>
      <c r="YU25" s="46"/>
      <c r="YV25" s="46"/>
      <c r="YW25" s="46"/>
      <c r="YX25" s="46"/>
      <c r="YY25" s="46"/>
      <c r="YZ25" s="46"/>
      <c r="ZA25" s="46"/>
      <c r="ZB25" s="46"/>
      <c r="ZC25" s="46"/>
      <c r="ZD25" s="46"/>
      <c r="ZE25" s="46"/>
      <c r="ZF25" s="46"/>
      <c r="ZG25" s="46"/>
      <c r="ZH25" s="46"/>
      <c r="ZI25" s="46"/>
      <c r="ZJ25" s="46"/>
      <c r="ZK25" s="46"/>
      <c r="ZL25" s="46"/>
      <c r="ZM25" s="46"/>
      <c r="ZN25" s="46"/>
      <c r="ZO25" s="46"/>
      <c r="ZP25" s="46"/>
      <c r="ZQ25" s="46"/>
      <c r="ZR25" s="46"/>
      <c r="ZS25" s="46"/>
      <c r="ZT25" s="46"/>
      <c r="ZU25" s="46"/>
      <c r="ZV25" s="46"/>
      <c r="ZW25" s="46"/>
      <c r="ZX25" s="46"/>
      <c r="ZY25" s="46"/>
      <c r="ZZ25" s="46"/>
      <c r="AAA25" s="46"/>
      <c r="AAB25" s="46"/>
      <c r="AAC25" s="46"/>
      <c r="AAD25" s="46"/>
      <c r="AAE25" s="46"/>
      <c r="AAF25" s="46"/>
      <c r="AAG25" s="46"/>
      <c r="AAH25" s="46"/>
      <c r="AAI25" s="46"/>
      <c r="AAJ25" s="46"/>
      <c r="AAK25" s="46"/>
      <c r="AAL25" s="46"/>
      <c r="AAM25" s="46"/>
      <c r="AAN25" s="46"/>
      <c r="AAO25" s="46"/>
      <c r="AAP25" s="46"/>
      <c r="AAQ25" s="46"/>
      <c r="AAR25" s="46"/>
      <c r="AAS25" s="46"/>
      <c r="AAT25" s="46"/>
      <c r="AAU25" s="46"/>
      <c r="AAV25" s="46"/>
      <c r="AAW25" s="46"/>
      <c r="AAX25" s="46"/>
      <c r="AAY25" s="46"/>
      <c r="AAZ25" s="46"/>
      <c r="ABA25" s="46"/>
      <c r="ABB25" s="46"/>
      <c r="ABC25" s="46"/>
      <c r="ABD25" s="46"/>
      <c r="ABE25" s="46"/>
      <c r="ABF25" s="46"/>
      <c r="ABG25" s="46"/>
      <c r="ABH25" s="46"/>
      <c r="ABI25" s="46"/>
      <c r="ABJ25" s="46"/>
      <c r="ABK25" s="46"/>
      <c r="ABL25" s="46"/>
      <c r="ABM25" s="46"/>
      <c r="ABN25" s="46"/>
      <c r="ABO25" s="46"/>
      <c r="ABP25" s="46"/>
      <c r="ABQ25" s="46"/>
      <c r="ABR25" s="46"/>
      <c r="ABS25" s="46"/>
      <c r="ABT25" s="46"/>
      <c r="ABU25" s="46"/>
      <c r="ABV25" s="46"/>
      <c r="ABW25" s="46"/>
      <c r="ABX25" s="46"/>
      <c r="ABY25" s="46"/>
      <c r="ABZ25" s="46"/>
      <c r="ACA25" s="46"/>
      <c r="ACB25" s="46"/>
      <c r="ACC25" s="46"/>
      <c r="ACD25" s="46"/>
      <c r="ACE25" s="46"/>
      <c r="ACF25" s="46"/>
      <c r="ACG25" s="46"/>
      <c r="ACH25" s="46"/>
      <c r="ACI25" s="46"/>
      <c r="ACJ25" s="46"/>
      <c r="ACK25" s="46"/>
      <c r="ACL25" s="46"/>
      <c r="ACM25" s="46"/>
      <c r="ACN25" s="46"/>
      <c r="ACO25" s="46"/>
      <c r="ACP25" s="46"/>
      <c r="ACQ25" s="46"/>
      <c r="ACR25" s="46"/>
      <c r="ACS25" s="46"/>
      <c r="ACT25" s="46"/>
      <c r="ACU25" s="46"/>
      <c r="ACV25" s="46"/>
      <c r="ACW25" s="46"/>
      <c r="ACX25" s="46"/>
      <c r="ACY25" s="46"/>
      <c r="ACZ25" s="46"/>
      <c r="ADA25" s="46"/>
      <c r="ADB25" s="46"/>
      <c r="ADC25" s="46"/>
      <c r="ADD25" s="46"/>
      <c r="ADE25" s="46"/>
      <c r="ADF25" s="46"/>
      <c r="ADG25" s="46"/>
      <c r="ADH25" s="46"/>
      <c r="ADI25" s="46"/>
      <c r="ADJ25" s="46"/>
      <c r="ADK25" s="46"/>
      <c r="ADL25" s="46"/>
      <c r="ADM25" s="46"/>
      <c r="ADN25" s="46"/>
      <c r="ADO25" s="46"/>
      <c r="ADP25" s="46"/>
      <c r="ADQ25" s="46"/>
      <c r="ADR25" s="46"/>
      <c r="ADS25" s="46"/>
      <c r="ADT25" s="46"/>
      <c r="ADU25" s="46"/>
      <c r="ADV25" s="46"/>
      <c r="ADW25" s="46"/>
      <c r="ADX25" s="46"/>
      <c r="ADY25" s="46"/>
      <c r="ADZ25" s="46"/>
      <c r="AEA25" s="46"/>
      <c r="AEB25" s="46"/>
      <c r="AEC25" s="46"/>
      <c r="AED25" s="46"/>
      <c r="AEE25" s="46"/>
      <c r="AEF25" s="46"/>
      <c r="AEG25" s="46"/>
      <c r="AEH25" s="46"/>
      <c r="AEI25" s="46"/>
      <c r="AEJ25" s="46"/>
      <c r="AEK25" s="46"/>
      <c r="AEL25" s="46"/>
      <c r="AEM25" s="46"/>
      <c r="AEN25" s="46"/>
      <c r="AEO25" s="46"/>
      <c r="AEP25" s="46"/>
      <c r="AEQ25" s="46"/>
      <c r="AER25" s="46"/>
      <c r="AES25" s="46"/>
      <c r="AET25" s="46"/>
      <c r="AEU25" s="46"/>
      <c r="AEV25" s="46"/>
      <c r="AEW25" s="46"/>
      <c r="AEX25" s="46"/>
      <c r="AEY25" s="46"/>
      <c r="AEZ25" s="46"/>
      <c r="AFA25" s="46"/>
      <c r="AFB25" s="46"/>
      <c r="AFC25" s="46"/>
      <c r="AFD25" s="46"/>
      <c r="AFE25" s="46"/>
      <c r="AFF25" s="46"/>
      <c r="AFG25" s="46"/>
      <c r="AFH25" s="46"/>
      <c r="AFI25" s="46"/>
      <c r="AFJ25" s="46"/>
      <c r="AFK25" s="46"/>
      <c r="AFL25" s="46"/>
      <c r="AFM25" s="46"/>
      <c r="AFN25" s="46"/>
      <c r="AFO25" s="46"/>
      <c r="AFP25" s="46"/>
      <c r="AFQ25" s="46"/>
      <c r="AFR25" s="46"/>
      <c r="AFS25" s="46"/>
      <c r="AFT25" s="46"/>
      <c r="AFU25" s="46"/>
      <c r="AFV25" s="46"/>
      <c r="AFW25" s="46"/>
      <c r="AFX25" s="46"/>
      <c r="AFY25" s="46"/>
      <c r="AFZ25" s="46"/>
      <c r="AGA25" s="46"/>
      <c r="AGB25" s="46"/>
      <c r="AGC25" s="46"/>
      <c r="AGD25" s="46"/>
      <c r="AGE25" s="46"/>
      <c r="AGF25" s="46"/>
      <c r="AGG25" s="46"/>
      <c r="AGH25" s="46"/>
      <c r="AGI25" s="46"/>
      <c r="AGJ25" s="46"/>
      <c r="AGK25" s="46"/>
      <c r="AGL25" s="46"/>
      <c r="AGM25" s="46"/>
      <c r="AGN25" s="46"/>
      <c r="AGO25" s="46"/>
      <c r="AGP25" s="46"/>
      <c r="AGQ25" s="46"/>
      <c r="AGR25" s="46"/>
      <c r="AGS25" s="46"/>
      <c r="AGT25" s="46"/>
      <c r="AGU25" s="46"/>
      <c r="AGV25" s="46"/>
      <c r="AGW25" s="46"/>
      <c r="AGX25" s="46"/>
      <c r="AGY25" s="46"/>
      <c r="AGZ25" s="46"/>
      <c r="AHA25" s="46"/>
      <c r="AHB25" s="46"/>
      <c r="AHC25" s="46"/>
      <c r="AHD25" s="46"/>
      <c r="AHE25" s="46"/>
      <c r="AHF25" s="46"/>
      <c r="AHG25" s="46"/>
      <c r="AHH25" s="46"/>
      <c r="AHI25" s="46"/>
      <c r="AHJ25" s="46"/>
      <c r="AHK25" s="46"/>
      <c r="AHL25" s="46"/>
      <c r="AHM25" s="46"/>
      <c r="AHN25" s="46"/>
      <c r="AHO25" s="46"/>
      <c r="AHP25" s="46"/>
      <c r="AHQ25" s="46"/>
      <c r="AHR25" s="46"/>
      <c r="AHS25" s="46"/>
      <c r="AHT25" s="46"/>
      <c r="AHU25" s="46"/>
      <c r="AHV25" s="46"/>
      <c r="AHW25" s="46"/>
      <c r="AHX25" s="46"/>
      <c r="AHY25" s="46"/>
      <c r="AHZ25" s="46"/>
      <c r="AIA25" s="46"/>
      <c r="AIB25" s="46"/>
      <c r="AIC25" s="46"/>
      <c r="AID25" s="46"/>
      <c r="AIE25" s="46"/>
      <c r="AIF25" s="46"/>
      <c r="AIG25" s="46"/>
      <c r="AIH25" s="46"/>
      <c r="AII25" s="46"/>
      <c r="AIJ25" s="46"/>
      <c r="AIK25" s="46"/>
      <c r="AIL25" s="46"/>
      <c r="AIM25" s="46"/>
      <c r="AIN25" s="46"/>
      <c r="AIO25" s="46"/>
      <c r="AIP25" s="46"/>
      <c r="AIQ25" s="46"/>
      <c r="AIR25" s="46"/>
      <c r="AIS25" s="46"/>
      <c r="AIT25" s="46"/>
      <c r="AIU25" s="46"/>
      <c r="AIV25" s="46"/>
      <c r="AIW25" s="46"/>
      <c r="AIX25" s="46"/>
      <c r="AIY25" s="46"/>
      <c r="AIZ25" s="46"/>
      <c r="AJA25" s="46"/>
      <c r="AJB25" s="46"/>
      <c r="AJC25" s="46"/>
      <c r="AJD25" s="46"/>
      <c r="AJE25" s="46"/>
      <c r="AJF25" s="46"/>
      <c r="AJG25" s="46"/>
      <c r="AJH25" s="46"/>
      <c r="AJI25" s="46"/>
      <c r="AJJ25" s="46"/>
      <c r="AJK25" s="46"/>
      <c r="AJL25" s="46"/>
      <c r="AJM25" s="46"/>
      <c r="AJN25" s="46"/>
      <c r="AJO25" s="46"/>
      <c r="AJP25" s="46"/>
      <c r="AJQ25" s="46"/>
      <c r="AJR25" s="46"/>
      <c r="AJS25" s="46"/>
      <c r="AJT25" s="46"/>
      <c r="AJU25" s="46"/>
      <c r="AJV25" s="46"/>
      <c r="AJW25" s="46"/>
      <c r="AJX25" s="46"/>
      <c r="AJY25" s="46"/>
      <c r="AJZ25" s="46"/>
      <c r="AKA25" s="46"/>
      <c r="AKB25" s="46"/>
      <c r="AKC25" s="46"/>
      <c r="AKD25" s="46"/>
      <c r="AKE25" s="46"/>
      <c r="AKF25" s="46"/>
      <c r="AKG25" s="46"/>
      <c r="AKH25" s="46"/>
      <c r="AKI25" s="46"/>
      <c r="AKJ25" s="46"/>
      <c r="AKK25" s="46"/>
      <c r="AKL25" s="46"/>
      <c r="AKM25" s="46"/>
      <c r="AKN25" s="46"/>
      <c r="AKO25" s="46"/>
      <c r="AKP25" s="46"/>
      <c r="AKQ25" s="46"/>
      <c r="AKR25" s="46"/>
      <c r="AKS25" s="46"/>
      <c r="AKT25" s="46"/>
      <c r="AKU25" s="46"/>
      <c r="AKV25" s="46"/>
      <c r="AKW25" s="46"/>
      <c r="AKX25" s="46"/>
      <c r="AKY25" s="46"/>
      <c r="AKZ25" s="46"/>
      <c r="ALA25" s="46"/>
      <c r="ALB25" s="46"/>
      <c r="ALC25" s="46"/>
      <c r="ALD25" s="46"/>
      <c r="ALE25" s="46"/>
      <c r="ALF25" s="46"/>
      <c r="ALG25" s="46"/>
      <c r="ALH25" s="46"/>
      <c r="ALI25" s="46"/>
      <c r="ALJ25" s="46"/>
      <c r="ALK25" s="46"/>
      <c r="ALL25" s="46"/>
      <c r="ALM25" s="46"/>
      <c r="ALN25" s="46"/>
      <c r="ALO25" s="46"/>
      <c r="ALP25" s="46"/>
      <c r="ALQ25" s="46"/>
      <c r="ALR25" s="46"/>
      <c r="ALS25" s="46"/>
      <c r="ALT25" s="46"/>
      <c r="ALU25" s="46"/>
      <c r="ALV25" s="46"/>
      <c r="ALW25" s="46"/>
      <c r="ALX25" s="46"/>
      <c r="ALY25" s="46"/>
      <c r="ALZ25" s="46"/>
      <c r="AMA25" s="46"/>
      <c r="AMB25" s="46"/>
      <c r="AMC25" s="46"/>
      <c r="AMD25" s="46"/>
      <c r="AME25" s="46"/>
      <c r="AMF25" s="46"/>
      <c r="AMG25" s="46"/>
      <c r="AMH25" s="46"/>
      <c r="AMI25" s="46"/>
      <c r="AMJ25" s="46"/>
      <c r="AMK25" s="46"/>
      <c r="AML25" s="46"/>
      <c r="AMM25" s="46"/>
      <c r="AMN25" s="46"/>
      <c r="AMO25" s="46"/>
      <c r="AMP25" s="46"/>
      <c r="AMQ25" s="46"/>
      <c r="AMR25" s="46"/>
      <c r="AMS25" s="46"/>
      <c r="AMT25" s="46"/>
      <c r="AMU25" s="46"/>
      <c r="AMV25" s="46"/>
      <c r="AMW25" s="46"/>
      <c r="AMX25" s="46"/>
      <c r="AMY25" s="46"/>
      <c r="AMZ25" s="46"/>
      <c r="ANA25" s="46"/>
      <c r="ANB25" s="46"/>
      <c r="ANC25" s="46"/>
      <c r="AND25" s="46"/>
      <c r="ANE25" s="46"/>
      <c r="ANF25" s="46"/>
      <c r="ANG25" s="46"/>
      <c r="ANH25" s="46"/>
      <c r="ANI25" s="46"/>
      <c r="ANJ25" s="46"/>
      <c r="ANK25" s="46"/>
      <c r="ANL25" s="46"/>
      <c r="ANM25" s="46"/>
      <c r="ANN25" s="46"/>
      <c r="ANO25" s="46"/>
      <c r="ANP25" s="46"/>
      <c r="ANQ25" s="46"/>
      <c r="ANR25" s="46"/>
      <c r="ANS25" s="46"/>
      <c r="ANT25" s="46"/>
      <c r="ANU25" s="46"/>
      <c r="ANV25" s="46"/>
      <c r="ANW25" s="46"/>
      <c r="ANX25" s="46"/>
      <c r="ANY25" s="46"/>
      <c r="ANZ25" s="46"/>
      <c r="AOA25" s="46"/>
      <c r="AOB25" s="46"/>
      <c r="AOC25" s="46"/>
      <c r="AOD25" s="46"/>
      <c r="AOE25" s="46"/>
      <c r="AOF25" s="46"/>
      <c r="AOG25" s="46"/>
      <c r="AOH25" s="46"/>
      <c r="AOI25" s="46"/>
      <c r="AOJ25" s="46"/>
      <c r="AOK25" s="46"/>
      <c r="AOL25" s="46"/>
      <c r="AOM25" s="46"/>
      <c r="AON25" s="46"/>
      <c r="AOO25" s="46"/>
      <c r="AOP25" s="46"/>
      <c r="AOQ25" s="46"/>
      <c r="AOR25" s="46"/>
      <c r="AOS25" s="46"/>
      <c r="AOT25" s="46"/>
      <c r="AOU25" s="46"/>
      <c r="AOV25" s="46"/>
      <c r="AOW25" s="46"/>
      <c r="AOX25" s="46"/>
      <c r="AOY25" s="46"/>
      <c r="AOZ25" s="46"/>
      <c r="APA25" s="46"/>
      <c r="APB25" s="46"/>
      <c r="APC25" s="46"/>
      <c r="APD25" s="46"/>
      <c r="APE25" s="46"/>
      <c r="APF25" s="46"/>
      <c r="APG25" s="46"/>
      <c r="APH25" s="46"/>
      <c r="API25" s="46"/>
      <c r="APJ25" s="46"/>
      <c r="APK25" s="46"/>
      <c r="APL25" s="46"/>
      <c r="APM25" s="46"/>
      <c r="APN25" s="46"/>
      <c r="APO25" s="46"/>
      <c r="APP25" s="46"/>
      <c r="APQ25" s="46"/>
      <c r="APR25" s="46"/>
      <c r="APS25" s="46"/>
      <c r="APT25" s="46"/>
      <c r="APU25" s="46"/>
      <c r="APV25" s="46"/>
      <c r="APW25" s="46"/>
      <c r="APX25" s="46"/>
      <c r="APY25" s="46"/>
      <c r="APZ25" s="46"/>
      <c r="AQA25" s="46"/>
      <c r="AQB25" s="46"/>
      <c r="AQC25" s="46"/>
      <c r="AQD25" s="46"/>
      <c r="AQE25" s="46"/>
      <c r="AQF25" s="46"/>
      <c r="AQG25" s="46"/>
      <c r="AQH25" s="46"/>
      <c r="AQI25" s="46"/>
      <c r="AQJ25" s="46"/>
      <c r="AQK25" s="46"/>
      <c r="AQL25" s="46"/>
      <c r="AQM25" s="46"/>
      <c r="AQN25" s="46"/>
      <c r="AQO25" s="46"/>
      <c r="AQP25" s="46"/>
      <c r="AQQ25" s="46"/>
      <c r="AQR25" s="46"/>
      <c r="AQS25" s="46"/>
      <c r="AQT25" s="46"/>
      <c r="AQU25" s="46"/>
      <c r="AQV25" s="46"/>
      <c r="AQW25" s="46"/>
      <c r="AQX25" s="46"/>
      <c r="AQY25" s="46"/>
      <c r="AQZ25" s="46"/>
      <c r="ARA25" s="46"/>
      <c r="ARB25" s="46"/>
      <c r="ARC25" s="46"/>
      <c r="ARD25" s="46"/>
      <c r="ARE25" s="46"/>
      <c r="ARF25" s="46"/>
      <c r="ARG25" s="46"/>
      <c r="ARH25" s="46"/>
      <c r="ARI25" s="46"/>
      <c r="ARJ25" s="46"/>
      <c r="ARK25" s="46"/>
      <c r="ARL25" s="46"/>
      <c r="ARM25" s="46"/>
      <c r="ARN25" s="46"/>
      <c r="ARO25" s="46"/>
      <c r="ARP25" s="46"/>
      <c r="ARQ25" s="46"/>
      <c r="ARR25" s="46"/>
      <c r="ARS25" s="46"/>
      <c r="ART25" s="46"/>
      <c r="ARU25" s="46"/>
      <c r="ARV25" s="46"/>
      <c r="ARW25" s="46"/>
      <c r="ARX25" s="46"/>
      <c r="ARY25" s="46"/>
      <c r="ARZ25" s="46"/>
      <c r="ASA25" s="46"/>
      <c r="ASB25" s="46"/>
      <c r="ASC25" s="46"/>
      <c r="ASD25" s="46"/>
      <c r="ASE25" s="46"/>
      <c r="ASF25" s="46"/>
      <c r="ASG25" s="46"/>
      <c r="ASH25" s="46"/>
      <c r="ASI25" s="46"/>
      <c r="ASJ25" s="46"/>
      <c r="ASK25" s="46"/>
      <c r="ASL25" s="46"/>
      <c r="ASM25" s="46"/>
      <c r="ASN25" s="46"/>
      <c r="ASO25" s="46"/>
      <c r="ASP25" s="46"/>
      <c r="ASQ25" s="46"/>
      <c r="ASR25" s="46"/>
      <c r="ASS25" s="46"/>
      <c r="AST25" s="46"/>
      <c r="ASU25" s="46"/>
      <c r="ASV25" s="46"/>
      <c r="ASW25" s="46"/>
      <c r="ASX25" s="46"/>
      <c r="ASY25" s="46"/>
      <c r="ASZ25" s="46"/>
      <c r="ATA25" s="46"/>
      <c r="ATB25" s="46"/>
      <c r="ATC25" s="46"/>
      <c r="ATD25" s="46"/>
      <c r="ATE25" s="46"/>
      <c r="ATF25" s="46"/>
      <c r="ATG25" s="46"/>
      <c r="ATH25" s="46"/>
      <c r="ATI25" s="46"/>
      <c r="ATJ25" s="46"/>
      <c r="ATK25" s="46"/>
      <c r="ATL25" s="46"/>
      <c r="ATM25" s="46"/>
      <c r="ATN25" s="46"/>
      <c r="ATO25" s="46"/>
      <c r="ATP25" s="46"/>
      <c r="ATQ25" s="46"/>
      <c r="ATR25" s="46"/>
      <c r="ATS25" s="46"/>
      <c r="ATT25" s="46"/>
      <c r="ATU25" s="46"/>
      <c r="ATV25" s="46"/>
      <c r="ATW25" s="46"/>
      <c r="ATX25" s="46"/>
      <c r="ATY25" s="46"/>
      <c r="ATZ25" s="46"/>
      <c r="AUA25" s="46"/>
      <c r="AUB25" s="46"/>
      <c r="AUC25" s="46"/>
      <c r="AUD25" s="46"/>
      <c r="AUE25" s="46"/>
      <c r="AUF25" s="46"/>
      <c r="AUG25" s="46"/>
      <c r="AUH25" s="46"/>
      <c r="AUI25" s="46"/>
      <c r="AUJ25" s="46"/>
      <c r="AUK25" s="46"/>
      <c r="AUL25" s="46"/>
      <c r="AUM25" s="46"/>
      <c r="AUN25" s="46"/>
      <c r="AUO25" s="46"/>
      <c r="AUP25" s="46"/>
      <c r="AUQ25" s="46"/>
      <c r="AUR25" s="46"/>
      <c r="AUS25" s="46"/>
      <c r="AUT25" s="46"/>
      <c r="AUU25" s="46"/>
      <c r="AUV25" s="46"/>
      <c r="AUW25" s="46"/>
      <c r="AUX25" s="46"/>
      <c r="AUY25" s="46"/>
      <c r="AUZ25" s="46"/>
      <c r="AVA25" s="46"/>
      <c r="AVB25" s="46"/>
      <c r="AVC25" s="46"/>
      <c r="AVD25" s="46"/>
      <c r="AVE25" s="46"/>
      <c r="AVF25" s="46"/>
      <c r="AVG25" s="46"/>
      <c r="AVH25" s="46"/>
      <c r="AVI25" s="46"/>
      <c r="AVJ25" s="46"/>
      <c r="AVK25" s="46"/>
      <c r="AVL25" s="46"/>
      <c r="AVM25" s="46"/>
      <c r="AVN25" s="46"/>
      <c r="AVO25" s="46"/>
      <c r="AVP25" s="46"/>
      <c r="AVQ25" s="46"/>
      <c r="AVR25" s="46"/>
      <c r="AVS25" s="46"/>
      <c r="AVT25" s="46"/>
      <c r="AVU25" s="46"/>
      <c r="AVV25" s="46"/>
      <c r="AVW25" s="46"/>
      <c r="AVX25" s="46"/>
      <c r="AVY25" s="46"/>
      <c r="AVZ25" s="46"/>
      <c r="AWA25" s="46"/>
      <c r="AWB25" s="46"/>
      <c r="AWC25" s="46"/>
      <c r="AWD25" s="46"/>
      <c r="AWE25" s="46"/>
      <c r="AWF25" s="46"/>
      <c r="AWG25" s="46"/>
      <c r="AWH25" s="46"/>
      <c r="AWI25" s="46"/>
      <c r="AWJ25" s="46"/>
      <c r="AWK25" s="46"/>
      <c r="AWL25" s="46"/>
      <c r="AWM25" s="46"/>
      <c r="AWN25" s="46"/>
      <c r="AWO25" s="46"/>
      <c r="AWP25" s="46"/>
      <c r="AWQ25" s="46"/>
      <c r="AWR25" s="46"/>
      <c r="AWS25" s="46"/>
      <c r="AWT25" s="46"/>
      <c r="AWU25" s="46"/>
      <c r="AWV25" s="46"/>
      <c r="AWW25" s="46"/>
      <c r="AWX25" s="46"/>
      <c r="AWY25" s="46"/>
      <c r="AWZ25" s="46"/>
      <c r="AXA25" s="46"/>
      <c r="AXB25" s="46"/>
      <c r="AXC25" s="46"/>
      <c r="AXD25" s="46"/>
      <c r="AXE25" s="46"/>
      <c r="AXF25" s="46"/>
      <c r="AXG25" s="46"/>
      <c r="AXH25" s="46"/>
      <c r="AXI25" s="46"/>
      <c r="AXJ25" s="46"/>
      <c r="AXK25" s="46"/>
      <c r="AXL25" s="46"/>
      <c r="AXM25" s="46"/>
      <c r="AXN25" s="46"/>
      <c r="AXO25" s="46"/>
      <c r="AXP25" s="46"/>
      <c r="AXQ25" s="46"/>
      <c r="AXR25" s="46"/>
      <c r="AXS25" s="46"/>
      <c r="AXT25" s="46"/>
      <c r="AXU25" s="46"/>
      <c r="AXV25" s="46"/>
      <c r="AXW25" s="46"/>
      <c r="AXX25" s="46"/>
      <c r="AXY25" s="46"/>
      <c r="AXZ25" s="46"/>
      <c r="AYA25" s="46"/>
      <c r="AYB25" s="46"/>
      <c r="AYC25" s="46"/>
      <c r="AYD25" s="46"/>
      <c r="AYE25" s="46"/>
      <c r="AYF25" s="46"/>
      <c r="AYG25" s="46"/>
      <c r="AYH25" s="46"/>
      <c r="AYI25" s="46"/>
      <c r="AYJ25" s="46"/>
      <c r="AYK25" s="46"/>
      <c r="AYL25" s="46"/>
      <c r="AYM25" s="46"/>
      <c r="AYN25" s="46"/>
      <c r="AYO25" s="46"/>
      <c r="AYP25" s="46"/>
      <c r="AYQ25" s="46"/>
      <c r="AYR25" s="46"/>
      <c r="AYS25" s="46"/>
      <c r="AYT25" s="46"/>
      <c r="AYU25" s="46"/>
      <c r="AYV25" s="46"/>
      <c r="AYW25" s="46"/>
      <c r="AYX25" s="46"/>
      <c r="AYY25" s="46"/>
      <c r="AYZ25" s="46"/>
      <c r="AZA25" s="46"/>
      <c r="AZB25" s="46"/>
      <c r="AZC25" s="46"/>
      <c r="AZD25" s="46"/>
      <c r="AZE25" s="46"/>
      <c r="AZF25" s="46"/>
      <c r="AZG25" s="46"/>
      <c r="AZH25" s="46"/>
      <c r="AZI25" s="46"/>
      <c r="AZJ25" s="46"/>
      <c r="AZK25" s="46"/>
      <c r="AZL25" s="46"/>
      <c r="AZM25" s="46"/>
      <c r="AZN25" s="46"/>
      <c r="AZO25" s="46"/>
      <c r="AZP25" s="46"/>
      <c r="AZQ25" s="46"/>
      <c r="AZR25" s="46"/>
      <c r="AZS25" s="46"/>
      <c r="AZT25" s="46"/>
      <c r="AZU25" s="46"/>
      <c r="AZV25" s="46"/>
      <c r="AZW25" s="46"/>
      <c r="AZX25" s="46"/>
      <c r="AZY25" s="46"/>
      <c r="AZZ25" s="46"/>
      <c r="BAA25" s="46"/>
      <c r="BAB25" s="46"/>
      <c r="BAC25" s="46"/>
      <c r="BAD25" s="46"/>
      <c r="BAE25" s="46"/>
      <c r="BAF25" s="46"/>
      <c r="BAG25" s="46"/>
      <c r="BAH25" s="46"/>
      <c r="BAI25" s="46"/>
      <c r="BAJ25" s="46"/>
      <c r="BAK25" s="46"/>
      <c r="BAL25" s="46"/>
      <c r="BAM25" s="46"/>
      <c r="BAN25" s="46"/>
      <c r="BAO25" s="46"/>
      <c r="BAP25" s="46"/>
      <c r="BAQ25" s="46"/>
      <c r="BAR25" s="46"/>
      <c r="BAS25" s="46"/>
      <c r="BAT25" s="46"/>
      <c r="BAU25" s="46"/>
      <c r="BAV25" s="46"/>
      <c r="BAW25" s="46"/>
      <c r="BAX25" s="46"/>
      <c r="BAY25" s="46"/>
      <c r="BAZ25" s="46"/>
      <c r="BBA25" s="46"/>
      <c r="BBB25" s="46"/>
      <c r="BBC25" s="46"/>
      <c r="BBD25" s="46"/>
      <c r="BBE25" s="46"/>
      <c r="BBF25" s="46"/>
      <c r="BBG25" s="46"/>
      <c r="BBH25" s="46"/>
      <c r="BBI25" s="46"/>
      <c r="BBJ25" s="46"/>
      <c r="BBK25" s="46"/>
      <c r="BBL25" s="46"/>
      <c r="BBM25" s="46"/>
      <c r="BBN25" s="46"/>
      <c r="BBO25" s="46"/>
      <c r="BBP25" s="46"/>
      <c r="BBQ25" s="46"/>
      <c r="BBR25" s="46"/>
      <c r="BBS25" s="46"/>
      <c r="BBT25" s="46"/>
      <c r="BBU25" s="46"/>
      <c r="BBV25" s="46"/>
      <c r="BBW25" s="46"/>
      <c r="BBX25" s="46"/>
      <c r="BBY25" s="46"/>
      <c r="BBZ25" s="46"/>
      <c r="BCA25" s="46"/>
      <c r="BCB25" s="46"/>
      <c r="BCC25" s="46"/>
      <c r="BCD25" s="46"/>
      <c r="BCE25" s="46"/>
      <c r="BCF25" s="46"/>
      <c r="BCG25" s="46"/>
      <c r="BCH25" s="46"/>
      <c r="BCI25" s="46"/>
      <c r="BCJ25" s="46"/>
      <c r="BCK25" s="46"/>
      <c r="BCL25" s="46"/>
      <c r="BCM25" s="46"/>
      <c r="BCN25" s="46"/>
      <c r="BCO25" s="46"/>
      <c r="BCP25" s="46"/>
      <c r="BCQ25" s="46"/>
      <c r="BCR25" s="46"/>
      <c r="BCS25" s="46"/>
      <c r="BCT25" s="46"/>
      <c r="BCU25" s="46"/>
      <c r="BCV25" s="46"/>
      <c r="BCW25" s="46"/>
      <c r="BCX25" s="46"/>
      <c r="BCY25" s="46"/>
      <c r="BCZ25" s="46"/>
      <c r="BDA25" s="46"/>
      <c r="BDB25" s="46"/>
      <c r="BDC25" s="46"/>
      <c r="BDD25" s="46"/>
      <c r="BDE25" s="46"/>
      <c r="BDF25" s="46"/>
      <c r="BDG25" s="46"/>
      <c r="BDH25" s="46"/>
      <c r="BDI25" s="46"/>
      <c r="BDJ25" s="46"/>
      <c r="BDK25" s="46"/>
      <c r="BDL25" s="46"/>
      <c r="BDM25" s="46"/>
      <c r="BDN25" s="46"/>
      <c r="BDO25" s="46"/>
      <c r="BDP25" s="46"/>
      <c r="BDQ25" s="46"/>
      <c r="BDR25" s="46"/>
      <c r="BDS25" s="46"/>
      <c r="BDT25" s="46"/>
      <c r="BDU25" s="46"/>
      <c r="BDV25" s="46"/>
      <c r="BDW25" s="46"/>
      <c r="BDX25" s="46"/>
      <c r="BDY25" s="46"/>
      <c r="BDZ25" s="46"/>
      <c r="BEA25" s="46"/>
      <c r="BEB25" s="46"/>
      <c r="BEC25" s="46"/>
      <c r="BED25" s="46"/>
      <c r="BEE25" s="46"/>
      <c r="BEF25" s="46"/>
      <c r="BEG25" s="46"/>
      <c r="BEH25" s="46"/>
      <c r="BEI25" s="46"/>
      <c r="BEJ25" s="46"/>
      <c r="BEK25" s="46"/>
      <c r="BEL25" s="46"/>
      <c r="BEM25" s="46"/>
      <c r="BEN25" s="46"/>
      <c r="BEO25" s="46"/>
      <c r="BEP25" s="46"/>
      <c r="BEQ25" s="46"/>
      <c r="BER25" s="46"/>
      <c r="BES25" s="46"/>
      <c r="BET25" s="46"/>
      <c r="BEU25" s="46"/>
      <c r="BEV25" s="46"/>
      <c r="BEW25" s="46"/>
      <c r="BEX25" s="46"/>
      <c r="BEY25" s="46"/>
      <c r="BEZ25" s="46"/>
      <c r="BFA25" s="46"/>
      <c r="BFB25" s="46"/>
      <c r="BFC25" s="46"/>
      <c r="BFD25" s="46"/>
      <c r="BFE25" s="46"/>
      <c r="BFF25" s="46"/>
      <c r="BFG25" s="46"/>
      <c r="BFH25" s="46"/>
      <c r="BFI25" s="46"/>
      <c r="BFJ25" s="46"/>
      <c r="BFK25" s="46"/>
      <c r="BFL25" s="46"/>
      <c r="BFM25" s="46"/>
      <c r="BFN25" s="46"/>
      <c r="BFO25" s="46"/>
      <c r="BFP25" s="46"/>
      <c r="BFQ25" s="46"/>
      <c r="BFR25" s="46"/>
      <c r="BFS25" s="46"/>
      <c r="BFT25" s="46"/>
      <c r="BFU25" s="46"/>
      <c r="BFV25" s="46"/>
      <c r="BFW25" s="46"/>
      <c r="BFX25" s="46"/>
      <c r="BFY25" s="46"/>
      <c r="BFZ25" s="46"/>
      <c r="BGA25" s="46"/>
      <c r="BGB25" s="46"/>
      <c r="BGC25" s="46"/>
      <c r="BGD25" s="46"/>
      <c r="BGE25" s="46"/>
      <c r="BGF25" s="46"/>
      <c r="BGG25" s="46"/>
      <c r="BGH25" s="46"/>
      <c r="BGI25" s="46"/>
      <c r="BGJ25" s="46"/>
      <c r="BGK25" s="46"/>
      <c r="BGL25" s="46"/>
      <c r="BGM25" s="46"/>
      <c r="BGN25" s="46"/>
      <c r="BGO25" s="46"/>
      <c r="BGP25" s="46"/>
      <c r="BGQ25" s="46"/>
      <c r="BGR25" s="46"/>
      <c r="BGS25" s="46"/>
      <c r="BGT25" s="46"/>
      <c r="BGU25" s="46"/>
      <c r="BGV25" s="46"/>
      <c r="BGW25" s="46"/>
      <c r="BGX25" s="46"/>
      <c r="BGY25" s="46"/>
      <c r="BGZ25" s="46"/>
      <c r="BHA25" s="46"/>
      <c r="BHB25" s="46"/>
      <c r="BHC25" s="46"/>
      <c r="BHD25" s="46"/>
      <c r="BHE25" s="46"/>
      <c r="BHF25" s="46"/>
      <c r="BHG25" s="46"/>
      <c r="BHH25" s="46"/>
      <c r="BHI25" s="46"/>
      <c r="BHJ25" s="46"/>
      <c r="BHK25" s="46"/>
      <c r="BHL25" s="46"/>
      <c r="BHM25" s="46"/>
      <c r="BHN25" s="46"/>
      <c r="BHO25" s="46"/>
      <c r="BHP25" s="46"/>
      <c r="BHQ25" s="46"/>
      <c r="BHR25" s="46"/>
      <c r="BHS25" s="46"/>
      <c r="BHT25" s="46"/>
      <c r="BHU25" s="46"/>
      <c r="BHV25" s="46"/>
      <c r="BHW25" s="46"/>
      <c r="BHX25" s="46"/>
      <c r="BHY25" s="46"/>
      <c r="BHZ25" s="46"/>
      <c r="BIA25" s="46"/>
      <c r="BIB25" s="46"/>
      <c r="BIC25" s="46"/>
      <c r="BID25" s="46"/>
      <c r="BIE25" s="46"/>
      <c r="BIF25" s="46"/>
      <c r="BIG25" s="46"/>
      <c r="BIH25" s="46"/>
      <c r="BII25" s="46"/>
      <c r="BIJ25" s="46"/>
      <c r="BIK25" s="46"/>
      <c r="BIL25" s="46"/>
      <c r="BIM25" s="46"/>
      <c r="BIN25" s="46"/>
      <c r="BIO25" s="46"/>
      <c r="BIP25" s="46"/>
      <c r="BIQ25" s="46"/>
      <c r="BIR25" s="46"/>
      <c r="BIS25" s="46"/>
      <c r="BIT25" s="46"/>
      <c r="BIU25" s="46"/>
      <c r="BIV25" s="46"/>
      <c r="BIW25" s="46"/>
      <c r="BIX25" s="46"/>
      <c r="BIY25" s="46"/>
      <c r="BIZ25" s="46"/>
      <c r="BJA25" s="46"/>
      <c r="BJB25" s="46"/>
      <c r="BJC25" s="46"/>
      <c r="BJD25" s="46"/>
      <c r="BJE25" s="46"/>
      <c r="BJF25" s="46"/>
      <c r="BJG25" s="46"/>
      <c r="BJH25" s="46"/>
      <c r="BJI25" s="46"/>
      <c r="BJJ25" s="46"/>
      <c r="BJK25" s="46"/>
      <c r="BJL25" s="46"/>
      <c r="BJM25" s="46"/>
      <c r="BJN25" s="46"/>
      <c r="BJO25" s="46"/>
      <c r="BJP25" s="46"/>
      <c r="BJQ25" s="46"/>
      <c r="BJR25" s="46"/>
      <c r="BJS25" s="46"/>
      <c r="BJT25" s="46"/>
      <c r="BJU25" s="46"/>
      <c r="BJV25" s="46"/>
      <c r="BJW25" s="46"/>
      <c r="BJX25" s="46"/>
      <c r="BJY25" s="46"/>
      <c r="BJZ25" s="46"/>
      <c r="BKA25" s="46"/>
      <c r="BKB25" s="46"/>
      <c r="BKC25" s="46"/>
      <c r="BKD25" s="46"/>
      <c r="BKE25" s="46"/>
      <c r="BKF25" s="46"/>
      <c r="BKG25" s="46"/>
      <c r="BKH25" s="46"/>
      <c r="BKI25" s="46"/>
      <c r="BKJ25" s="46"/>
      <c r="BKK25" s="46"/>
      <c r="BKL25" s="46"/>
      <c r="BKM25" s="46"/>
      <c r="BKN25" s="46"/>
      <c r="BKO25" s="46"/>
      <c r="BKP25" s="46"/>
      <c r="BKQ25" s="46"/>
      <c r="BKR25" s="46"/>
      <c r="BKS25" s="46"/>
      <c r="BKT25" s="46"/>
      <c r="BKU25" s="46"/>
      <c r="BKV25" s="46"/>
      <c r="BKW25" s="46"/>
      <c r="BKX25" s="46"/>
      <c r="BKY25" s="46"/>
      <c r="BKZ25" s="46"/>
      <c r="BLA25" s="46"/>
      <c r="BLB25" s="46"/>
      <c r="BLC25" s="46"/>
      <c r="BLD25" s="46"/>
      <c r="BLE25" s="46"/>
      <c r="BLF25" s="46"/>
      <c r="BLG25" s="46"/>
      <c r="BLH25" s="46"/>
      <c r="BLI25" s="46"/>
      <c r="BLJ25" s="46"/>
      <c r="BLK25" s="46"/>
      <c r="BLL25" s="46"/>
      <c r="BLM25" s="46"/>
      <c r="BLN25" s="46"/>
      <c r="BLO25" s="46"/>
      <c r="BLP25" s="46"/>
      <c r="BLQ25" s="46"/>
      <c r="BLR25" s="46"/>
      <c r="BLS25" s="46"/>
      <c r="BLT25" s="46"/>
      <c r="BLU25" s="46"/>
      <c r="BLV25" s="46"/>
      <c r="BLW25" s="46"/>
      <c r="BLX25" s="46"/>
      <c r="BLY25" s="46"/>
      <c r="BLZ25" s="46"/>
      <c r="BMA25" s="46"/>
      <c r="BMB25" s="46"/>
      <c r="BMC25" s="46"/>
      <c r="BMD25" s="46"/>
      <c r="BME25" s="46"/>
      <c r="BMF25" s="46"/>
      <c r="BMG25" s="46"/>
      <c r="BMH25" s="46"/>
      <c r="BMI25" s="46"/>
      <c r="BMJ25" s="46"/>
      <c r="BMK25" s="46"/>
      <c r="BML25" s="46"/>
      <c r="BMM25" s="46"/>
      <c r="BMN25" s="46"/>
      <c r="BMO25" s="46"/>
      <c r="BMP25" s="46"/>
      <c r="BMQ25" s="46"/>
      <c r="BMR25" s="46"/>
      <c r="BMS25" s="46"/>
      <c r="BMT25" s="46"/>
      <c r="BMU25" s="46"/>
      <c r="BMV25" s="46"/>
      <c r="BMW25" s="46"/>
      <c r="BMX25" s="46"/>
      <c r="BMY25" s="46"/>
      <c r="BMZ25" s="46"/>
      <c r="BNA25" s="46"/>
      <c r="BNB25" s="46"/>
      <c r="BNC25" s="46"/>
      <c r="BND25" s="46"/>
      <c r="BNE25" s="46"/>
      <c r="BNF25" s="46"/>
      <c r="BNG25" s="46"/>
      <c r="BNH25" s="46"/>
      <c r="BNI25" s="46"/>
      <c r="BNJ25" s="46"/>
      <c r="BNK25" s="46"/>
      <c r="BNL25" s="46"/>
      <c r="BNM25" s="46"/>
      <c r="BNN25" s="46"/>
      <c r="BNO25" s="46"/>
      <c r="BNP25" s="46"/>
      <c r="BNQ25" s="46"/>
      <c r="BNR25" s="46"/>
      <c r="BNS25" s="46"/>
      <c r="BNT25" s="46"/>
      <c r="BNU25" s="46"/>
      <c r="BNV25" s="46"/>
      <c r="BNW25" s="46"/>
      <c r="BNX25" s="46"/>
      <c r="BNY25" s="46"/>
      <c r="BNZ25" s="46"/>
      <c r="BOA25" s="46"/>
      <c r="BOB25" s="46"/>
      <c r="BOC25" s="46"/>
      <c r="BOD25" s="46"/>
      <c r="BOE25" s="46"/>
      <c r="BOF25" s="46"/>
      <c r="BOG25" s="46"/>
      <c r="BOH25" s="46"/>
      <c r="BOI25" s="46"/>
      <c r="BOJ25" s="46"/>
      <c r="BOK25" s="46"/>
      <c r="BOL25" s="46"/>
      <c r="BOM25" s="46"/>
      <c r="BON25" s="46"/>
      <c r="BOO25" s="46"/>
      <c r="BOP25" s="46"/>
      <c r="BOQ25" s="46"/>
      <c r="BOR25" s="46"/>
      <c r="BOS25" s="46"/>
      <c r="BOT25" s="46"/>
      <c r="BOU25" s="46"/>
      <c r="BOV25" s="46"/>
      <c r="BOW25" s="46"/>
      <c r="BOX25" s="46"/>
      <c r="BOY25" s="46"/>
      <c r="BOZ25" s="46"/>
      <c r="BPA25" s="46"/>
      <c r="BPB25" s="46"/>
      <c r="BPC25" s="46"/>
      <c r="BPD25" s="46"/>
      <c r="BPE25" s="46"/>
      <c r="BPF25" s="46"/>
      <c r="BPG25" s="46"/>
      <c r="BPH25" s="46"/>
      <c r="BPI25" s="46"/>
      <c r="BPJ25" s="46"/>
      <c r="BPK25" s="46"/>
      <c r="BPL25" s="46"/>
      <c r="BPM25" s="46"/>
      <c r="BPN25" s="46"/>
      <c r="BPO25" s="46"/>
      <c r="BPP25" s="46"/>
      <c r="BPQ25" s="46"/>
      <c r="BPR25" s="46"/>
      <c r="BPS25" s="46"/>
      <c r="BPT25" s="46"/>
      <c r="BPU25" s="46"/>
      <c r="BPV25" s="46"/>
      <c r="BPW25" s="46"/>
      <c r="BPX25" s="46"/>
      <c r="BPY25" s="46"/>
      <c r="BPZ25" s="46"/>
      <c r="BQA25" s="46"/>
      <c r="BQB25" s="46"/>
      <c r="BQC25" s="46"/>
      <c r="BQD25" s="46"/>
      <c r="BQE25" s="46"/>
      <c r="BQF25" s="46"/>
      <c r="BQG25" s="46"/>
      <c r="BQH25" s="46"/>
      <c r="BQI25" s="46"/>
      <c r="BQJ25" s="46"/>
      <c r="BQK25" s="46"/>
      <c r="BQL25" s="46"/>
      <c r="BQM25" s="46"/>
      <c r="BQN25" s="46"/>
      <c r="BQO25" s="46"/>
      <c r="BQP25" s="46"/>
      <c r="BQQ25" s="46"/>
      <c r="BQR25" s="46"/>
      <c r="BQS25" s="46"/>
      <c r="BQT25" s="46"/>
      <c r="BQU25" s="46"/>
      <c r="BQV25" s="46"/>
      <c r="BQW25" s="46"/>
      <c r="BQX25" s="46"/>
      <c r="BQY25" s="46"/>
      <c r="BQZ25" s="46"/>
    </row>
    <row r="26" spans="1:1820" s="12" customFormat="1" ht="27.95" hidden="1" customHeight="1" outlineLevel="4" x14ac:dyDescent="0.2">
      <c r="A26" s="282"/>
      <c r="B26" s="297"/>
      <c r="C26" s="77" t="s">
        <v>1149</v>
      </c>
      <c r="D26" s="10" t="s">
        <v>1149</v>
      </c>
      <c r="E26" s="78" t="s">
        <v>1039</v>
      </c>
      <c r="F26" s="78"/>
      <c r="G26" s="78"/>
      <c r="H26" s="10" t="s">
        <v>1048</v>
      </c>
      <c r="I26" s="10" t="s">
        <v>14</v>
      </c>
      <c r="J26" s="78"/>
      <c r="K26" s="78"/>
      <c r="L26" s="78"/>
      <c r="M26" s="78"/>
      <c r="N26" s="103" t="s">
        <v>192</v>
      </c>
      <c r="O26" s="103" t="s">
        <v>210</v>
      </c>
      <c r="P26" s="104">
        <v>8.3333333333333343E-2</v>
      </c>
      <c r="Q26" s="104">
        <v>8.3333333333333343E-2</v>
      </c>
      <c r="R26" s="104">
        <v>8.3333333333333343E-2</v>
      </c>
      <c r="S26" s="104">
        <v>8.3333333333333343E-2</v>
      </c>
      <c r="T26" s="104">
        <v>8.3333333333333343E-2</v>
      </c>
      <c r="U26" s="143">
        <v>8.3333333333333343E-2</v>
      </c>
      <c r="V26" s="104">
        <v>8.3333333333333343E-2</v>
      </c>
      <c r="W26" s="104">
        <v>8.3333333333333343E-2</v>
      </c>
      <c r="X26" s="104">
        <v>8.3333333333333343E-2</v>
      </c>
      <c r="Y26" s="104">
        <v>8.3333333333333343E-2</v>
      </c>
      <c r="Z26" s="104">
        <v>8.3333333333333343E-2</v>
      </c>
      <c r="AA26" s="104">
        <v>8.3333333333333343E-2</v>
      </c>
      <c r="AB26" s="198">
        <f t="shared" si="8"/>
        <v>1.0000000000000002</v>
      </c>
      <c r="AC26" s="104">
        <v>8.3333333333333343E-2</v>
      </c>
      <c r="AD26" s="104">
        <v>8.3333333333333343E-2</v>
      </c>
      <c r="AE26" s="104">
        <v>8.3333333333333343E-2</v>
      </c>
      <c r="AF26" s="104">
        <v>8.3333333333333343E-2</v>
      </c>
      <c r="AG26" s="104">
        <v>8.3333333333333343E-2</v>
      </c>
      <c r="AH26" s="104">
        <v>8.3333333333333343E-2</v>
      </c>
      <c r="AI26" s="104">
        <v>0</v>
      </c>
      <c r="AJ26" s="104">
        <v>0</v>
      </c>
      <c r="AK26" s="104">
        <v>0</v>
      </c>
      <c r="AL26" s="104">
        <v>0</v>
      </c>
      <c r="AM26" s="104">
        <v>0</v>
      </c>
      <c r="AN26" s="104">
        <v>0</v>
      </c>
      <c r="AO26" s="21">
        <f t="shared" si="11"/>
        <v>0.50000000000000011</v>
      </c>
      <c r="AP26" s="189">
        <f t="shared" si="12"/>
        <v>1</v>
      </c>
      <c r="AQ26" s="91" t="str">
        <f>+IF(AP26="","",IF(AND(SUM($P26:U26)=1,SUM($AC26:AH26)=1),"TERMINADA",IF(SUM($P26:U26)=0,"SIN INICIAR",IF(AP26&gt;1,"ADELANTADA",IF(AP26&lt;0.6,"CRÍTICA",IF(AP26&lt;0.95,"EN PROCESO","GESTIÓN NORMAL"))))))</f>
        <v>GESTIÓN NORMAL</v>
      </c>
      <c r="AR26" s="38" t="str">
        <f t="shared" si="10"/>
        <v>J</v>
      </c>
      <c r="AS26" s="44"/>
      <c r="AT26" s="44" t="s">
        <v>1508</v>
      </c>
      <c r="AU26" s="44"/>
      <c r="AV26" s="79"/>
      <c r="AW26" s="79"/>
      <c r="AX26" s="162"/>
      <c r="AY26" s="79"/>
      <c r="AZ26" s="79"/>
      <c r="BA26" s="233">
        <f t="shared" si="2"/>
        <v>0.49999999999999989</v>
      </c>
      <c r="BB26" s="79"/>
      <c r="BC26" s="79"/>
      <c r="BD26" s="79"/>
      <c r="BE26" s="79"/>
      <c r="BF26" s="79"/>
      <c r="BG26" s="79"/>
      <c r="BH26" s="79"/>
      <c r="BI26" s="79"/>
      <c r="BJ26" s="79"/>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c r="EY26" s="46"/>
      <c r="EZ26" s="46"/>
      <c r="FA26" s="46"/>
      <c r="FB26" s="46"/>
      <c r="FC26" s="46"/>
      <c r="FD26" s="46"/>
      <c r="FE26" s="46"/>
      <c r="FF26" s="46"/>
      <c r="FG26" s="46"/>
      <c r="FH26" s="46"/>
      <c r="FI26" s="46"/>
      <c r="FJ26" s="46"/>
      <c r="FK26" s="46"/>
      <c r="FL26" s="46"/>
      <c r="FM26" s="46"/>
      <c r="FN26" s="46"/>
      <c r="FO26" s="46"/>
      <c r="FP26" s="46"/>
      <c r="FQ26" s="46"/>
      <c r="FR26" s="46"/>
      <c r="FS26" s="46"/>
      <c r="FT26" s="46"/>
      <c r="FU26" s="46"/>
      <c r="FV26" s="46"/>
      <c r="FW26" s="46"/>
      <c r="FX26" s="46"/>
      <c r="FY26" s="46"/>
      <c r="FZ26" s="46"/>
      <c r="GA26" s="46"/>
      <c r="GB26" s="46"/>
      <c r="GC26" s="46"/>
      <c r="GD26" s="46"/>
      <c r="GE26" s="46"/>
      <c r="GF26" s="46"/>
      <c r="GG26" s="46"/>
      <c r="GH26" s="46"/>
      <c r="GI26" s="46"/>
      <c r="GJ26" s="46"/>
      <c r="GK26" s="46"/>
      <c r="GL26" s="46"/>
      <c r="GM26" s="46"/>
      <c r="GN26" s="46"/>
      <c r="GO26" s="46"/>
      <c r="GP26" s="46"/>
      <c r="GQ26" s="46"/>
      <c r="GR26" s="46"/>
      <c r="GS26" s="46"/>
      <c r="GT26" s="46"/>
      <c r="GU26" s="46"/>
      <c r="GV26" s="46"/>
      <c r="GW26" s="46"/>
      <c r="GX26" s="46"/>
      <c r="GY26" s="46"/>
      <c r="GZ26" s="46"/>
      <c r="HA26" s="46"/>
      <c r="HB26" s="46"/>
      <c r="HC26" s="46"/>
      <c r="HD26" s="46"/>
      <c r="HE26" s="46"/>
      <c r="HF26" s="46"/>
      <c r="HG26" s="46"/>
      <c r="HH26" s="46"/>
      <c r="HI26" s="46"/>
      <c r="HJ26" s="46"/>
      <c r="HK26" s="46"/>
      <c r="HL26" s="46"/>
      <c r="HM26" s="46"/>
      <c r="HN26" s="46"/>
      <c r="HO26" s="46"/>
      <c r="HP26" s="46"/>
      <c r="HQ26" s="46"/>
      <c r="HR26" s="46"/>
      <c r="HS26" s="46"/>
      <c r="HT26" s="46"/>
      <c r="HU26" s="46"/>
      <c r="HV26" s="46"/>
      <c r="HW26" s="46"/>
      <c r="HX26" s="46"/>
      <c r="HY26" s="46"/>
      <c r="HZ26" s="46"/>
      <c r="IA26" s="46"/>
      <c r="IB26" s="46"/>
      <c r="IC26" s="46"/>
      <c r="ID26" s="46"/>
      <c r="IE26" s="46"/>
      <c r="IF26" s="46"/>
      <c r="IG26" s="46"/>
      <c r="IH26" s="46"/>
      <c r="II26" s="46"/>
      <c r="IJ26" s="46"/>
      <c r="IK26" s="46"/>
      <c r="IL26" s="46"/>
      <c r="IM26" s="46"/>
      <c r="IN26" s="46"/>
      <c r="IO26" s="46"/>
      <c r="IP26" s="46"/>
      <c r="IQ26" s="46"/>
      <c r="IR26" s="46"/>
      <c r="IS26" s="46"/>
      <c r="IT26" s="46"/>
      <c r="IU26" s="46"/>
      <c r="IV26" s="46"/>
      <c r="IW26" s="46"/>
      <c r="IX26" s="46"/>
      <c r="IY26" s="46"/>
      <c r="IZ26" s="46"/>
      <c r="JA26" s="46"/>
      <c r="JB26" s="46"/>
      <c r="JC26" s="46"/>
      <c r="JD26" s="46"/>
      <c r="JE26" s="46"/>
      <c r="JF26" s="46"/>
      <c r="JG26" s="46"/>
      <c r="JH26" s="46"/>
      <c r="JI26" s="46"/>
      <c r="JJ26" s="46"/>
      <c r="JK26" s="46"/>
      <c r="JL26" s="46"/>
      <c r="JM26" s="46"/>
      <c r="JN26" s="46"/>
      <c r="JO26" s="46"/>
      <c r="JP26" s="46"/>
      <c r="JQ26" s="46"/>
      <c r="JR26" s="46"/>
      <c r="JS26" s="46"/>
      <c r="JT26" s="46"/>
      <c r="JU26" s="46"/>
      <c r="JV26" s="46"/>
      <c r="JW26" s="46"/>
      <c r="JX26" s="46"/>
      <c r="JY26" s="46"/>
      <c r="JZ26" s="46"/>
      <c r="KA26" s="46"/>
      <c r="KB26" s="46"/>
      <c r="KC26" s="46"/>
      <c r="KD26" s="46"/>
      <c r="KE26" s="46"/>
      <c r="KF26" s="46"/>
      <c r="KG26" s="46"/>
      <c r="KH26" s="46"/>
      <c r="KI26" s="46"/>
      <c r="KJ26" s="46"/>
      <c r="KK26" s="46"/>
      <c r="KL26" s="46"/>
      <c r="KM26" s="46"/>
      <c r="KN26" s="46"/>
      <c r="KO26" s="46"/>
      <c r="KP26" s="46"/>
      <c r="KQ26" s="46"/>
      <c r="KR26" s="46"/>
      <c r="KS26" s="46"/>
      <c r="KT26" s="46"/>
      <c r="KU26" s="46"/>
      <c r="KV26" s="46"/>
      <c r="KW26" s="46"/>
      <c r="KX26" s="46"/>
      <c r="KY26" s="46"/>
      <c r="KZ26" s="46"/>
      <c r="LA26" s="46"/>
      <c r="LB26" s="46"/>
      <c r="LC26" s="46"/>
      <c r="LD26" s="46"/>
      <c r="LE26" s="46"/>
      <c r="LF26" s="46"/>
      <c r="LG26" s="46"/>
      <c r="LH26" s="46"/>
      <c r="LI26" s="46"/>
      <c r="LJ26" s="46"/>
      <c r="LK26" s="46"/>
      <c r="LL26" s="46"/>
      <c r="LM26" s="46"/>
      <c r="LN26" s="46"/>
      <c r="LO26" s="46"/>
      <c r="LP26" s="46"/>
      <c r="LQ26" s="46"/>
      <c r="LR26" s="46"/>
      <c r="LS26" s="46"/>
      <c r="LT26" s="46"/>
      <c r="LU26" s="46"/>
      <c r="LV26" s="46"/>
      <c r="LW26" s="46"/>
      <c r="LX26" s="46"/>
      <c r="LY26" s="46"/>
      <c r="LZ26" s="46"/>
      <c r="MA26" s="46"/>
      <c r="MB26" s="46"/>
      <c r="MC26" s="46"/>
      <c r="MD26" s="46"/>
      <c r="ME26" s="46"/>
      <c r="MF26" s="46"/>
      <c r="MG26" s="46"/>
      <c r="MH26" s="46"/>
      <c r="MI26" s="46"/>
      <c r="MJ26" s="46"/>
      <c r="MK26" s="46"/>
      <c r="ML26" s="46"/>
      <c r="MM26" s="46"/>
      <c r="MN26" s="46"/>
      <c r="MO26" s="46"/>
      <c r="MP26" s="46"/>
      <c r="MQ26" s="46"/>
      <c r="MR26" s="46"/>
      <c r="MS26" s="46"/>
      <c r="MT26" s="46"/>
      <c r="MU26" s="46"/>
      <c r="MV26" s="46"/>
      <c r="MW26" s="46"/>
      <c r="MX26" s="46"/>
      <c r="MY26" s="46"/>
      <c r="MZ26" s="46"/>
      <c r="NA26" s="46"/>
      <c r="NB26" s="46"/>
      <c r="NC26" s="46"/>
      <c r="ND26" s="46"/>
      <c r="NE26" s="46"/>
      <c r="NF26" s="46"/>
      <c r="NG26" s="46"/>
      <c r="NH26" s="46"/>
      <c r="NI26" s="46"/>
      <c r="NJ26" s="46"/>
      <c r="NK26" s="46"/>
      <c r="NL26" s="46"/>
      <c r="NM26" s="46"/>
      <c r="NN26" s="46"/>
      <c r="NO26" s="46"/>
      <c r="NP26" s="46"/>
      <c r="NQ26" s="46"/>
      <c r="NR26" s="46"/>
      <c r="NS26" s="46"/>
      <c r="NT26" s="46"/>
      <c r="NU26" s="46"/>
      <c r="NV26" s="46"/>
      <c r="NW26" s="46"/>
      <c r="NX26" s="46"/>
      <c r="NY26" s="46"/>
      <c r="NZ26" s="46"/>
      <c r="OA26" s="46"/>
      <c r="OB26" s="46"/>
      <c r="OC26" s="46"/>
      <c r="OD26" s="46"/>
      <c r="OE26" s="46"/>
      <c r="OF26" s="46"/>
      <c r="OG26" s="46"/>
      <c r="OH26" s="46"/>
      <c r="OI26" s="46"/>
      <c r="OJ26" s="46"/>
      <c r="OK26" s="46"/>
      <c r="OL26" s="46"/>
      <c r="OM26" s="46"/>
      <c r="ON26" s="46"/>
      <c r="OO26" s="46"/>
      <c r="OP26" s="46"/>
      <c r="OQ26" s="46"/>
      <c r="OR26" s="46"/>
      <c r="OS26" s="46"/>
      <c r="OT26" s="46"/>
      <c r="OU26" s="46"/>
      <c r="OV26" s="46"/>
      <c r="OW26" s="46"/>
      <c r="OX26" s="46"/>
      <c r="OY26" s="46"/>
      <c r="OZ26" s="46"/>
      <c r="PA26" s="46"/>
      <c r="PB26" s="46"/>
      <c r="PC26" s="46"/>
      <c r="PD26" s="46"/>
      <c r="PE26" s="46"/>
      <c r="PF26" s="46"/>
      <c r="PG26" s="46"/>
      <c r="PH26" s="46"/>
      <c r="PI26" s="46"/>
      <c r="PJ26" s="46"/>
      <c r="PK26" s="46"/>
      <c r="PL26" s="46"/>
      <c r="PM26" s="46"/>
      <c r="PN26" s="46"/>
      <c r="PO26" s="46"/>
      <c r="PP26" s="46"/>
      <c r="PQ26" s="46"/>
      <c r="PR26" s="46"/>
      <c r="PS26" s="46"/>
      <c r="PT26" s="46"/>
      <c r="PU26" s="46"/>
      <c r="PV26" s="46"/>
      <c r="PW26" s="46"/>
      <c r="PX26" s="46"/>
      <c r="PY26" s="46"/>
      <c r="PZ26" s="46"/>
      <c r="QA26" s="46"/>
      <c r="QB26" s="46"/>
      <c r="QC26" s="46"/>
      <c r="QD26" s="46"/>
      <c r="QE26" s="46"/>
      <c r="QF26" s="46"/>
      <c r="QG26" s="46"/>
      <c r="QH26" s="46"/>
      <c r="QI26" s="46"/>
      <c r="QJ26" s="46"/>
      <c r="QK26" s="46"/>
      <c r="QL26" s="46"/>
      <c r="QM26" s="46"/>
      <c r="QN26" s="46"/>
      <c r="QO26" s="46"/>
      <c r="QP26" s="46"/>
      <c r="QQ26" s="46"/>
      <c r="QR26" s="46"/>
      <c r="QS26" s="46"/>
      <c r="QT26" s="46"/>
      <c r="QU26" s="46"/>
      <c r="QV26" s="46"/>
      <c r="QW26" s="46"/>
      <c r="QX26" s="46"/>
      <c r="QY26" s="46"/>
      <c r="QZ26" s="46"/>
      <c r="RA26" s="46"/>
      <c r="RB26" s="46"/>
      <c r="RC26" s="46"/>
      <c r="RD26" s="46"/>
      <c r="RE26" s="46"/>
      <c r="RF26" s="46"/>
      <c r="RG26" s="46"/>
      <c r="RH26" s="46"/>
      <c r="RI26" s="46"/>
      <c r="RJ26" s="46"/>
      <c r="RK26" s="46"/>
      <c r="RL26" s="46"/>
      <c r="RM26" s="46"/>
      <c r="RN26" s="46"/>
      <c r="RO26" s="46"/>
      <c r="RP26" s="46"/>
      <c r="RQ26" s="46"/>
      <c r="RR26" s="46"/>
      <c r="RS26" s="46"/>
      <c r="RT26" s="46"/>
      <c r="RU26" s="46"/>
      <c r="RV26" s="46"/>
      <c r="RW26" s="46"/>
      <c r="RX26" s="46"/>
      <c r="RY26" s="46"/>
      <c r="RZ26" s="46"/>
      <c r="SA26" s="46"/>
      <c r="SB26" s="46"/>
      <c r="SC26" s="46"/>
      <c r="SD26" s="46"/>
      <c r="SE26" s="46"/>
      <c r="SF26" s="46"/>
      <c r="SG26" s="46"/>
      <c r="SH26" s="46"/>
      <c r="SI26" s="46"/>
      <c r="SJ26" s="46"/>
      <c r="SK26" s="46"/>
      <c r="SL26" s="46"/>
      <c r="SM26" s="46"/>
      <c r="SN26" s="46"/>
      <c r="SO26" s="46"/>
      <c r="SP26" s="46"/>
      <c r="SQ26" s="46"/>
      <c r="SR26" s="46"/>
      <c r="SS26" s="46"/>
      <c r="ST26" s="46"/>
      <c r="SU26" s="46"/>
      <c r="SV26" s="46"/>
      <c r="SW26" s="46"/>
      <c r="SX26" s="46"/>
      <c r="SY26" s="46"/>
      <c r="SZ26" s="46"/>
      <c r="TA26" s="46"/>
      <c r="TB26" s="46"/>
      <c r="TC26" s="46"/>
      <c r="TD26" s="46"/>
      <c r="TE26" s="46"/>
      <c r="TF26" s="46"/>
      <c r="TG26" s="46"/>
      <c r="TH26" s="46"/>
      <c r="TI26" s="46"/>
      <c r="TJ26" s="46"/>
      <c r="TK26" s="46"/>
      <c r="TL26" s="46"/>
      <c r="TM26" s="46"/>
      <c r="TN26" s="46"/>
      <c r="TO26" s="46"/>
      <c r="TP26" s="46"/>
      <c r="TQ26" s="46"/>
      <c r="TR26" s="46"/>
      <c r="TS26" s="46"/>
      <c r="TT26" s="46"/>
      <c r="TU26" s="46"/>
      <c r="TV26" s="46"/>
      <c r="TW26" s="46"/>
      <c r="TX26" s="46"/>
      <c r="TY26" s="46"/>
      <c r="TZ26" s="46"/>
      <c r="UA26" s="46"/>
      <c r="UB26" s="46"/>
      <c r="UC26" s="46"/>
      <c r="UD26" s="46"/>
      <c r="UE26" s="46"/>
      <c r="UF26" s="46"/>
      <c r="UG26" s="46"/>
      <c r="UH26" s="46"/>
      <c r="UI26" s="46"/>
      <c r="UJ26" s="46"/>
      <c r="UK26" s="46"/>
      <c r="UL26" s="46"/>
      <c r="UM26" s="46"/>
      <c r="UN26" s="46"/>
      <c r="UO26" s="46"/>
      <c r="UP26" s="46"/>
      <c r="UQ26" s="46"/>
      <c r="UR26" s="46"/>
      <c r="US26" s="46"/>
      <c r="UT26" s="46"/>
      <c r="UU26" s="46"/>
      <c r="UV26" s="46"/>
      <c r="UW26" s="46"/>
      <c r="UX26" s="46"/>
      <c r="UY26" s="46"/>
      <c r="UZ26" s="46"/>
      <c r="VA26" s="46"/>
      <c r="VB26" s="46"/>
      <c r="VC26" s="46"/>
      <c r="VD26" s="46"/>
      <c r="VE26" s="46"/>
      <c r="VF26" s="46"/>
      <c r="VG26" s="46"/>
      <c r="VH26" s="46"/>
      <c r="VI26" s="46"/>
      <c r="VJ26" s="46"/>
      <c r="VK26" s="46"/>
      <c r="VL26" s="46"/>
      <c r="VM26" s="46"/>
      <c r="VN26" s="46"/>
      <c r="VO26" s="46"/>
      <c r="VP26" s="46"/>
      <c r="VQ26" s="46"/>
      <c r="VR26" s="46"/>
      <c r="VS26" s="46"/>
      <c r="VT26" s="46"/>
      <c r="VU26" s="46"/>
      <c r="VV26" s="46"/>
      <c r="VW26" s="46"/>
      <c r="VX26" s="46"/>
      <c r="VY26" s="46"/>
      <c r="VZ26" s="46"/>
      <c r="WA26" s="46"/>
      <c r="WB26" s="46"/>
      <c r="WC26" s="46"/>
      <c r="WD26" s="46"/>
      <c r="WE26" s="46"/>
      <c r="WF26" s="46"/>
      <c r="WG26" s="46"/>
      <c r="WH26" s="46"/>
      <c r="WI26" s="46"/>
      <c r="WJ26" s="46"/>
      <c r="WK26" s="46"/>
      <c r="WL26" s="46"/>
      <c r="WM26" s="46"/>
      <c r="WN26" s="46"/>
      <c r="WO26" s="46"/>
      <c r="WP26" s="46"/>
      <c r="WQ26" s="46"/>
      <c r="WR26" s="46"/>
      <c r="WS26" s="46"/>
      <c r="WT26" s="46"/>
      <c r="WU26" s="46"/>
      <c r="WV26" s="46"/>
      <c r="WW26" s="46"/>
      <c r="WX26" s="46"/>
      <c r="WY26" s="46"/>
      <c r="WZ26" s="46"/>
      <c r="XA26" s="46"/>
      <c r="XB26" s="46"/>
      <c r="XC26" s="46"/>
      <c r="XD26" s="46"/>
      <c r="XE26" s="46"/>
      <c r="XF26" s="46"/>
      <c r="XG26" s="46"/>
      <c r="XH26" s="46"/>
      <c r="XI26" s="46"/>
      <c r="XJ26" s="46"/>
      <c r="XK26" s="46"/>
      <c r="XL26" s="46"/>
      <c r="XM26" s="46"/>
      <c r="XN26" s="46"/>
      <c r="XO26" s="46"/>
      <c r="XP26" s="46"/>
      <c r="XQ26" s="46"/>
      <c r="XR26" s="46"/>
      <c r="XS26" s="46"/>
      <c r="XT26" s="46"/>
      <c r="XU26" s="46"/>
      <c r="XV26" s="46"/>
      <c r="XW26" s="46"/>
      <c r="XX26" s="46"/>
      <c r="XY26" s="46"/>
      <c r="XZ26" s="46"/>
      <c r="YA26" s="46"/>
      <c r="YB26" s="46"/>
      <c r="YC26" s="46"/>
      <c r="YD26" s="46"/>
      <c r="YE26" s="46"/>
      <c r="YF26" s="46"/>
      <c r="YG26" s="46"/>
      <c r="YH26" s="46"/>
      <c r="YI26" s="46"/>
      <c r="YJ26" s="46"/>
      <c r="YK26" s="46"/>
      <c r="YL26" s="46"/>
      <c r="YM26" s="46"/>
      <c r="YN26" s="46"/>
      <c r="YO26" s="46"/>
      <c r="YP26" s="46"/>
      <c r="YQ26" s="46"/>
      <c r="YR26" s="46"/>
      <c r="YS26" s="46"/>
      <c r="YT26" s="46"/>
      <c r="YU26" s="46"/>
      <c r="YV26" s="46"/>
      <c r="YW26" s="46"/>
      <c r="YX26" s="46"/>
      <c r="YY26" s="46"/>
      <c r="YZ26" s="46"/>
      <c r="ZA26" s="46"/>
      <c r="ZB26" s="46"/>
      <c r="ZC26" s="46"/>
      <c r="ZD26" s="46"/>
      <c r="ZE26" s="46"/>
      <c r="ZF26" s="46"/>
      <c r="ZG26" s="46"/>
      <c r="ZH26" s="46"/>
      <c r="ZI26" s="46"/>
      <c r="ZJ26" s="46"/>
      <c r="ZK26" s="46"/>
      <c r="ZL26" s="46"/>
      <c r="ZM26" s="46"/>
      <c r="ZN26" s="46"/>
      <c r="ZO26" s="46"/>
      <c r="ZP26" s="46"/>
      <c r="ZQ26" s="46"/>
      <c r="ZR26" s="46"/>
      <c r="ZS26" s="46"/>
      <c r="ZT26" s="46"/>
      <c r="ZU26" s="46"/>
      <c r="ZV26" s="46"/>
      <c r="ZW26" s="46"/>
      <c r="ZX26" s="46"/>
      <c r="ZY26" s="46"/>
      <c r="ZZ26" s="46"/>
      <c r="AAA26" s="46"/>
      <c r="AAB26" s="46"/>
      <c r="AAC26" s="46"/>
      <c r="AAD26" s="46"/>
      <c r="AAE26" s="46"/>
      <c r="AAF26" s="46"/>
      <c r="AAG26" s="46"/>
      <c r="AAH26" s="46"/>
      <c r="AAI26" s="46"/>
      <c r="AAJ26" s="46"/>
      <c r="AAK26" s="46"/>
      <c r="AAL26" s="46"/>
      <c r="AAM26" s="46"/>
      <c r="AAN26" s="46"/>
      <c r="AAO26" s="46"/>
      <c r="AAP26" s="46"/>
      <c r="AAQ26" s="46"/>
      <c r="AAR26" s="46"/>
      <c r="AAS26" s="46"/>
      <c r="AAT26" s="46"/>
      <c r="AAU26" s="46"/>
      <c r="AAV26" s="46"/>
      <c r="AAW26" s="46"/>
      <c r="AAX26" s="46"/>
      <c r="AAY26" s="46"/>
      <c r="AAZ26" s="46"/>
      <c r="ABA26" s="46"/>
      <c r="ABB26" s="46"/>
      <c r="ABC26" s="46"/>
      <c r="ABD26" s="46"/>
      <c r="ABE26" s="46"/>
      <c r="ABF26" s="46"/>
      <c r="ABG26" s="46"/>
      <c r="ABH26" s="46"/>
      <c r="ABI26" s="46"/>
      <c r="ABJ26" s="46"/>
      <c r="ABK26" s="46"/>
      <c r="ABL26" s="46"/>
      <c r="ABM26" s="46"/>
      <c r="ABN26" s="46"/>
      <c r="ABO26" s="46"/>
      <c r="ABP26" s="46"/>
      <c r="ABQ26" s="46"/>
      <c r="ABR26" s="46"/>
      <c r="ABS26" s="46"/>
      <c r="ABT26" s="46"/>
      <c r="ABU26" s="46"/>
      <c r="ABV26" s="46"/>
      <c r="ABW26" s="46"/>
      <c r="ABX26" s="46"/>
      <c r="ABY26" s="46"/>
      <c r="ABZ26" s="46"/>
      <c r="ACA26" s="46"/>
      <c r="ACB26" s="46"/>
      <c r="ACC26" s="46"/>
      <c r="ACD26" s="46"/>
      <c r="ACE26" s="46"/>
      <c r="ACF26" s="46"/>
      <c r="ACG26" s="46"/>
      <c r="ACH26" s="46"/>
      <c r="ACI26" s="46"/>
      <c r="ACJ26" s="46"/>
      <c r="ACK26" s="46"/>
      <c r="ACL26" s="46"/>
      <c r="ACM26" s="46"/>
      <c r="ACN26" s="46"/>
      <c r="ACO26" s="46"/>
      <c r="ACP26" s="46"/>
      <c r="ACQ26" s="46"/>
      <c r="ACR26" s="46"/>
      <c r="ACS26" s="46"/>
      <c r="ACT26" s="46"/>
      <c r="ACU26" s="46"/>
      <c r="ACV26" s="46"/>
      <c r="ACW26" s="46"/>
      <c r="ACX26" s="46"/>
      <c r="ACY26" s="46"/>
      <c r="ACZ26" s="46"/>
      <c r="ADA26" s="46"/>
      <c r="ADB26" s="46"/>
      <c r="ADC26" s="46"/>
      <c r="ADD26" s="46"/>
      <c r="ADE26" s="46"/>
      <c r="ADF26" s="46"/>
      <c r="ADG26" s="46"/>
      <c r="ADH26" s="46"/>
      <c r="ADI26" s="46"/>
      <c r="ADJ26" s="46"/>
      <c r="ADK26" s="46"/>
      <c r="ADL26" s="46"/>
      <c r="ADM26" s="46"/>
      <c r="ADN26" s="46"/>
      <c r="ADO26" s="46"/>
      <c r="ADP26" s="46"/>
      <c r="ADQ26" s="46"/>
      <c r="ADR26" s="46"/>
      <c r="ADS26" s="46"/>
      <c r="ADT26" s="46"/>
      <c r="ADU26" s="46"/>
      <c r="ADV26" s="46"/>
      <c r="ADW26" s="46"/>
      <c r="ADX26" s="46"/>
      <c r="ADY26" s="46"/>
      <c r="ADZ26" s="46"/>
      <c r="AEA26" s="46"/>
      <c r="AEB26" s="46"/>
      <c r="AEC26" s="46"/>
      <c r="AED26" s="46"/>
      <c r="AEE26" s="46"/>
      <c r="AEF26" s="46"/>
      <c r="AEG26" s="46"/>
      <c r="AEH26" s="46"/>
      <c r="AEI26" s="46"/>
      <c r="AEJ26" s="46"/>
      <c r="AEK26" s="46"/>
      <c r="AEL26" s="46"/>
      <c r="AEM26" s="46"/>
      <c r="AEN26" s="46"/>
      <c r="AEO26" s="46"/>
      <c r="AEP26" s="46"/>
      <c r="AEQ26" s="46"/>
      <c r="AER26" s="46"/>
      <c r="AES26" s="46"/>
      <c r="AET26" s="46"/>
      <c r="AEU26" s="46"/>
      <c r="AEV26" s="46"/>
      <c r="AEW26" s="46"/>
      <c r="AEX26" s="46"/>
      <c r="AEY26" s="46"/>
      <c r="AEZ26" s="46"/>
      <c r="AFA26" s="46"/>
      <c r="AFB26" s="46"/>
      <c r="AFC26" s="46"/>
      <c r="AFD26" s="46"/>
      <c r="AFE26" s="46"/>
      <c r="AFF26" s="46"/>
      <c r="AFG26" s="46"/>
      <c r="AFH26" s="46"/>
      <c r="AFI26" s="46"/>
      <c r="AFJ26" s="46"/>
      <c r="AFK26" s="46"/>
      <c r="AFL26" s="46"/>
      <c r="AFM26" s="46"/>
      <c r="AFN26" s="46"/>
      <c r="AFO26" s="46"/>
      <c r="AFP26" s="46"/>
      <c r="AFQ26" s="46"/>
      <c r="AFR26" s="46"/>
      <c r="AFS26" s="46"/>
      <c r="AFT26" s="46"/>
      <c r="AFU26" s="46"/>
      <c r="AFV26" s="46"/>
      <c r="AFW26" s="46"/>
      <c r="AFX26" s="46"/>
      <c r="AFY26" s="46"/>
      <c r="AFZ26" s="46"/>
      <c r="AGA26" s="46"/>
      <c r="AGB26" s="46"/>
      <c r="AGC26" s="46"/>
      <c r="AGD26" s="46"/>
      <c r="AGE26" s="46"/>
      <c r="AGF26" s="46"/>
      <c r="AGG26" s="46"/>
      <c r="AGH26" s="46"/>
      <c r="AGI26" s="46"/>
      <c r="AGJ26" s="46"/>
      <c r="AGK26" s="46"/>
      <c r="AGL26" s="46"/>
      <c r="AGM26" s="46"/>
      <c r="AGN26" s="46"/>
      <c r="AGO26" s="46"/>
      <c r="AGP26" s="46"/>
      <c r="AGQ26" s="46"/>
      <c r="AGR26" s="46"/>
      <c r="AGS26" s="46"/>
      <c r="AGT26" s="46"/>
      <c r="AGU26" s="46"/>
      <c r="AGV26" s="46"/>
      <c r="AGW26" s="46"/>
      <c r="AGX26" s="46"/>
      <c r="AGY26" s="46"/>
      <c r="AGZ26" s="46"/>
      <c r="AHA26" s="46"/>
      <c r="AHB26" s="46"/>
      <c r="AHC26" s="46"/>
      <c r="AHD26" s="46"/>
      <c r="AHE26" s="46"/>
      <c r="AHF26" s="46"/>
      <c r="AHG26" s="46"/>
      <c r="AHH26" s="46"/>
      <c r="AHI26" s="46"/>
      <c r="AHJ26" s="46"/>
      <c r="AHK26" s="46"/>
      <c r="AHL26" s="46"/>
      <c r="AHM26" s="46"/>
      <c r="AHN26" s="46"/>
      <c r="AHO26" s="46"/>
      <c r="AHP26" s="46"/>
      <c r="AHQ26" s="46"/>
      <c r="AHR26" s="46"/>
      <c r="AHS26" s="46"/>
      <c r="AHT26" s="46"/>
      <c r="AHU26" s="46"/>
      <c r="AHV26" s="46"/>
      <c r="AHW26" s="46"/>
      <c r="AHX26" s="46"/>
      <c r="AHY26" s="46"/>
      <c r="AHZ26" s="46"/>
      <c r="AIA26" s="46"/>
      <c r="AIB26" s="46"/>
      <c r="AIC26" s="46"/>
      <c r="AID26" s="46"/>
      <c r="AIE26" s="46"/>
      <c r="AIF26" s="46"/>
      <c r="AIG26" s="46"/>
      <c r="AIH26" s="46"/>
      <c r="AII26" s="46"/>
      <c r="AIJ26" s="46"/>
      <c r="AIK26" s="46"/>
      <c r="AIL26" s="46"/>
      <c r="AIM26" s="46"/>
      <c r="AIN26" s="46"/>
      <c r="AIO26" s="46"/>
      <c r="AIP26" s="46"/>
      <c r="AIQ26" s="46"/>
      <c r="AIR26" s="46"/>
      <c r="AIS26" s="46"/>
      <c r="AIT26" s="46"/>
      <c r="AIU26" s="46"/>
      <c r="AIV26" s="46"/>
      <c r="AIW26" s="46"/>
      <c r="AIX26" s="46"/>
      <c r="AIY26" s="46"/>
      <c r="AIZ26" s="46"/>
      <c r="AJA26" s="46"/>
      <c r="AJB26" s="46"/>
      <c r="AJC26" s="46"/>
      <c r="AJD26" s="46"/>
      <c r="AJE26" s="46"/>
      <c r="AJF26" s="46"/>
      <c r="AJG26" s="46"/>
      <c r="AJH26" s="46"/>
      <c r="AJI26" s="46"/>
      <c r="AJJ26" s="46"/>
      <c r="AJK26" s="46"/>
      <c r="AJL26" s="46"/>
      <c r="AJM26" s="46"/>
      <c r="AJN26" s="46"/>
      <c r="AJO26" s="46"/>
      <c r="AJP26" s="46"/>
      <c r="AJQ26" s="46"/>
      <c r="AJR26" s="46"/>
      <c r="AJS26" s="46"/>
      <c r="AJT26" s="46"/>
      <c r="AJU26" s="46"/>
      <c r="AJV26" s="46"/>
      <c r="AJW26" s="46"/>
      <c r="AJX26" s="46"/>
      <c r="AJY26" s="46"/>
      <c r="AJZ26" s="46"/>
      <c r="AKA26" s="46"/>
      <c r="AKB26" s="46"/>
      <c r="AKC26" s="46"/>
      <c r="AKD26" s="46"/>
      <c r="AKE26" s="46"/>
      <c r="AKF26" s="46"/>
      <c r="AKG26" s="46"/>
      <c r="AKH26" s="46"/>
      <c r="AKI26" s="46"/>
      <c r="AKJ26" s="46"/>
      <c r="AKK26" s="46"/>
      <c r="AKL26" s="46"/>
      <c r="AKM26" s="46"/>
      <c r="AKN26" s="46"/>
      <c r="AKO26" s="46"/>
      <c r="AKP26" s="46"/>
      <c r="AKQ26" s="46"/>
      <c r="AKR26" s="46"/>
      <c r="AKS26" s="46"/>
      <c r="AKT26" s="46"/>
      <c r="AKU26" s="46"/>
      <c r="AKV26" s="46"/>
      <c r="AKW26" s="46"/>
      <c r="AKX26" s="46"/>
      <c r="AKY26" s="46"/>
      <c r="AKZ26" s="46"/>
      <c r="ALA26" s="46"/>
      <c r="ALB26" s="46"/>
      <c r="ALC26" s="46"/>
      <c r="ALD26" s="46"/>
      <c r="ALE26" s="46"/>
      <c r="ALF26" s="46"/>
      <c r="ALG26" s="46"/>
      <c r="ALH26" s="46"/>
      <c r="ALI26" s="46"/>
      <c r="ALJ26" s="46"/>
      <c r="ALK26" s="46"/>
      <c r="ALL26" s="46"/>
      <c r="ALM26" s="46"/>
      <c r="ALN26" s="46"/>
      <c r="ALO26" s="46"/>
      <c r="ALP26" s="46"/>
      <c r="ALQ26" s="46"/>
      <c r="ALR26" s="46"/>
      <c r="ALS26" s="46"/>
      <c r="ALT26" s="46"/>
      <c r="ALU26" s="46"/>
      <c r="ALV26" s="46"/>
      <c r="ALW26" s="46"/>
      <c r="ALX26" s="46"/>
      <c r="ALY26" s="46"/>
      <c r="ALZ26" s="46"/>
      <c r="AMA26" s="46"/>
      <c r="AMB26" s="46"/>
      <c r="AMC26" s="46"/>
      <c r="AMD26" s="46"/>
      <c r="AME26" s="46"/>
      <c r="AMF26" s="46"/>
      <c r="AMG26" s="46"/>
      <c r="AMH26" s="46"/>
      <c r="AMI26" s="46"/>
      <c r="AMJ26" s="46"/>
      <c r="AMK26" s="46"/>
      <c r="AML26" s="46"/>
      <c r="AMM26" s="46"/>
      <c r="AMN26" s="46"/>
      <c r="AMO26" s="46"/>
      <c r="AMP26" s="46"/>
      <c r="AMQ26" s="46"/>
      <c r="AMR26" s="46"/>
      <c r="AMS26" s="46"/>
      <c r="AMT26" s="46"/>
      <c r="AMU26" s="46"/>
      <c r="AMV26" s="46"/>
      <c r="AMW26" s="46"/>
      <c r="AMX26" s="46"/>
      <c r="AMY26" s="46"/>
      <c r="AMZ26" s="46"/>
      <c r="ANA26" s="46"/>
      <c r="ANB26" s="46"/>
      <c r="ANC26" s="46"/>
      <c r="AND26" s="46"/>
      <c r="ANE26" s="46"/>
      <c r="ANF26" s="46"/>
      <c r="ANG26" s="46"/>
      <c r="ANH26" s="46"/>
      <c r="ANI26" s="46"/>
      <c r="ANJ26" s="46"/>
      <c r="ANK26" s="46"/>
      <c r="ANL26" s="46"/>
      <c r="ANM26" s="46"/>
      <c r="ANN26" s="46"/>
      <c r="ANO26" s="46"/>
      <c r="ANP26" s="46"/>
      <c r="ANQ26" s="46"/>
      <c r="ANR26" s="46"/>
      <c r="ANS26" s="46"/>
      <c r="ANT26" s="46"/>
      <c r="ANU26" s="46"/>
      <c r="ANV26" s="46"/>
      <c r="ANW26" s="46"/>
      <c r="ANX26" s="46"/>
      <c r="ANY26" s="46"/>
      <c r="ANZ26" s="46"/>
      <c r="AOA26" s="46"/>
      <c r="AOB26" s="46"/>
      <c r="AOC26" s="46"/>
      <c r="AOD26" s="46"/>
      <c r="AOE26" s="46"/>
      <c r="AOF26" s="46"/>
      <c r="AOG26" s="46"/>
      <c r="AOH26" s="46"/>
      <c r="AOI26" s="46"/>
      <c r="AOJ26" s="46"/>
      <c r="AOK26" s="46"/>
      <c r="AOL26" s="46"/>
      <c r="AOM26" s="46"/>
      <c r="AON26" s="46"/>
      <c r="AOO26" s="46"/>
      <c r="AOP26" s="46"/>
      <c r="AOQ26" s="46"/>
      <c r="AOR26" s="46"/>
      <c r="AOS26" s="46"/>
      <c r="AOT26" s="46"/>
      <c r="AOU26" s="46"/>
      <c r="AOV26" s="46"/>
      <c r="AOW26" s="46"/>
      <c r="AOX26" s="46"/>
      <c r="AOY26" s="46"/>
      <c r="AOZ26" s="46"/>
      <c r="APA26" s="46"/>
      <c r="APB26" s="46"/>
      <c r="APC26" s="46"/>
      <c r="APD26" s="46"/>
      <c r="APE26" s="46"/>
      <c r="APF26" s="46"/>
      <c r="APG26" s="46"/>
      <c r="APH26" s="46"/>
      <c r="API26" s="46"/>
      <c r="APJ26" s="46"/>
      <c r="APK26" s="46"/>
      <c r="APL26" s="46"/>
      <c r="APM26" s="46"/>
      <c r="APN26" s="46"/>
      <c r="APO26" s="46"/>
      <c r="APP26" s="46"/>
      <c r="APQ26" s="46"/>
      <c r="APR26" s="46"/>
      <c r="APS26" s="46"/>
      <c r="APT26" s="46"/>
      <c r="APU26" s="46"/>
      <c r="APV26" s="46"/>
      <c r="APW26" s="46"/>
      <c r="APX26" s="46"/>
      <c r="APY26" s="46"/>
      <c r="APZ26" s="46"/>
      <c r="AQA26" s="46"/>
      <c r="AQB26" s="46"/>
      <c r="AQC26" s="46"/>
      <c r="AQD26" s="46"/>
      <c r="AQE26" s="46"/>
      <c r="AQF26" s="46"/>
      <c r="AQG26" s="46"/>
      <c r="AQH26" s="46"/>
      <c r="AQI26" s="46"/>
      <c r="AQJ26" s="46"/>
      <c r="AQK26" s="46"/>
      <c r="AQL26" s="46"/>
      <c r="AQM26" s="46"/>
      <c r="AQN26" s="46"/>
      <c r="AQO26" s="46"/>
      <c r="AQP26" s="46"/>
      <c r="AQQ26" s="46"/>
      <c r="AQR26" s="46"/>
      <c r="AQS26" s="46"/>
      <c r="AQT26" s="46"/>
      <c r="AQU26" s="46"/>
      <c r="AQV26" s="46"/>
      <c r="AQW26" s="46"/>
      <c r="AQX26" s="46"/>
      <c r="AQY26" s="46"/>
      <c r="AQZ26" s="46"/>
      <c r="ARA26" s="46"/>
      <c r="ARB26" s="46"/>
      <c r="ARC26" s="46"/>
      <c r="ARD26" s="46"/>
      <c r="ARE26" s="46"/>
      <c r="ARF26" s="46"/>
      <c r="ARG26" s="46"/>
      <c r="ARH26" s="46"/>
      <c r="ARI26" s="46"/>
      <c r="ARJ26" s="46"/>
      <c r="ARK26" s="46"/>
      <c r="ARL26" s="46"/>
      <c r="ARM26" s="46"/>
      <c r="ARN26" s="46"/>
      <c r="ARO26" s="46"/>
      <c r="ARP26" s="46"/>
      <c r="ARQ26" s="46"/>
      <c r="ARR26" s="46"/>
      <c r="ARS26" s="46"/>
      <c r="ART26" s="46"/>
      <c r="ARU26" s="46"/>
      <c r="ARV26" s="46"/>
      <c r="ARW26" s="46"/>
      <c r="ARX26" s="46"/>
      <c r="ARY26" s="46"/>
      <c r="ARZ26" s="46"/>
      <c r="ASA26" s="46"/>
      <c r="ASB26" s="46"/>
      <c r="ASC26" s="46"/>
      <c r="ASD26" s="46"/>
      <c r="ASE26" s="46"/>
      <c r="ASF26" s="46"/>
      <c r="ASG26" s="46"/>
      <c r="ASH26" s="46"/>
      <c r="ASI26" s="46"/>
      <c r="ASJ26" s="46"/>
      <c r="ASK26" s="46"/>
      <c r="ASL26" s="46"/>
      <c r="ASM26" s="46"/>
      <c r="ASN26" s="46"/>
      <c r="ASO26" s="46"/>
      <c r="ASP26" s="46"/>
      <c r="ASQ26" s="46"/>
      <c r="ASR26" s="46"/>
      <c r="ASS26" s="46"/>
      <c r="AST26" s="46"/>
      <c r="ASU26" s="46"/>
      <c r="ASV26" s="46"/>
      <c r="ASW26" s="46"/>
      <c r="ASX26" s="46"/>
      <c r="ASY26" s="46"/>
      <c r="ASZ26" s="46"/>
      <c r="ATA26" s="46"/>
      <c r="ATB26" s="46"/>
      <c r="ATC26" s="46"/>
      <c r="ATD26" s="46"/>
      <c r="ATE26" s="46"/>
      <c r="ATF26" s="46"/>
      <c r="ATG26" s="46"/>
      <c r="ATH26" s="46"/>
      <c r="ATI26" s="46"/>
      <c r="ATJ26" s="46"/>
      <c r="ATK26" s="46"/>
      <c r="ATL26" s="46"/>
      <c r="ATM26" s="46"/>
      <c r="ATN26" s="46"/>
      <c r="ATO26" s="46"/>
      <c r="ATP26" s="46"/>
      <c r="ATQ26" s="46"/>
      <c r="ATR26" s="46"/>
      <c r="ATS26" s="46"/>
      <c r="ATT26" s="46"/>
      <c r="ATU26" s="46"/>
      <c r="ATV26" s="46"/>
      <c r="ATW26" s="46"/>
      <c r="ATX26" s="46"/>
      <c r="ATY26" s="46"/>
      <c r="ATZ26" s="46"/>
      <c r="AUA26" s="46"/>
      <c r="AUB26" s="46"/>
      <c r="AUC26" s="46"/>
      <c r="AUD26" s="46"/>
      <c r="AUE26" s="46"/>
      <c r="AUF26" s="46"/>
      <c r="AUG26" s="46"/>
      <c r="AUH26" s="46"/>
      <c r="AUI26" s="46"/>
      <c r="AUJ26" s="46"/>
      <c r="AUK26" s="46"/>
      <c r="AUL26" s="46"/>
      <c r="AUM26" s="46"/>
      <c r="AUN26" s="46"/>
      <c r="AUO26" s="46"/>
      <c r="AUP26" s="46"/>
      <c r="AUQ26" s="46"/>
      <c r="AUR26" s="46"/>
      <c r="AUS26" s="46"/>
      <c r="AUT26" s="46"/>
      <c r="AUU26" s="46"/>
      <c r="AUV26" s="46"/>
      <c r="AUW26" s="46"/>
      <c r="AUX26" s="46"/>
      <c r="AUY26" s="46"/>
      <c r="AUZ26" s="46"/>
      <c r="AVA26" s="46"/>
      <c r="AVB26" s="46"/>
      <c r="AVC26" s="46"/>
      <c r="AVD26" s="46"/>
      <c r="AVE26" s="46"/>
      <c r="AVF26" s="46"/>
      <c r="AVG26" s="46"/>
      <c r="AVH26" s="46"/>
      <c r="AVI26" s="46"/>
      <c r="AVJ26" s="46"/>
      <c r="AVK26" s="46"/>
      <c r="AVL26" s="46"/>
      <c r="AVM26" s="46"/>
      <c r="AVN26" s="46"/>
      <c r="AVO26" s="46"/>
      <c r="AVP26" s="46"/>
      <c r="AVQ26" s="46"/>
      <c r="AVR26" s="46"/>
      <c r="AVS26" s="46"/>
      <c r="AVT26" s="46"/>
      <c r="AVU26" s="46"/>
      <c r="AVV26" s="46"/>
      <c r="AVW26" s="46"/>
      <c r="AVX26" s="46"/>
      <c r="AVY26" s="46"/>
      <c r="AVZ26" s="46"/>
      <c r="AWA26" s="46"/>
      <c r="AWB26" s="46"/>
      <c r="AWC26" s="46"/>
      <c r="AWD26" s="46"/>
      <c r="AWE26" s="46"/>
      <c r="AWF26" s="46"/>
      <c r="AWG26" s="46"/>
      <c r="AWH26" s="46"/>
      <c r="AWI26" s="46"/>
      <c r="AWJ26" s="46"/>
      <c r="AWK26" s="46"/>
      <c r="AWL26" s="46"/>
      <c r="AWM26" s="46"/>
      <c r="AWN26" s="46"/>
      <c r="AWO26" s="46"/>
      <c r="AWP26" s="46"/>
      <c r="AWQ26" s="46"/>
      <c r="AWR26" s="46"/>
      <c r="AWS26" s="46"/>
      <c r="AWT26" s="46"/>
      <c r="AWU26" s="46"/>
      <c r="AWV26" s="46"/>
      <c r="AWW26" s="46"/>
      <c r="AWX26" s="46"/>
      <c r="AWY26" s="46"/>
      <c r="AWZ26" s="46"/>
      <c r="AXA26" s="46"/>
      <c r="AXB26" s="46"/>
      <c r="AXC26" s="46"/>
      <c r="AXD26" s="46"/>
      <c r="AXE26" s="46"/>
      <c r="AXF26" s="46"/>
      <c r="AXG26" s="46"/>
      <c r="AXH26" s="46"/>
      <c r="AXI26" s="46"/>
      <c r="AXJ26" s="46"/>
      <c r="AXK26" s="46"/>
      <c r="AXL26" s="46"/>
      <c r="AXM26" s="46"/>
      <c r="AXN26" s="46"/>
      <c r="AXO26" s="46"/>
      <c r="AXP26" s="46"/>
      <c r="AXQ26" s="46"/>
      <c r="AXR26" s="46"/>
      <c r="AXS26" s="46"/>
      <c r="AXT26" s="46"/>
      <c r="AXU26" s="46"/>
      <c r="AXV26" s="46"/>
      <c r="AXW26" s="46"/>
      <c r="AXX26" s="46"/>
      <c r="AXY26" s="46"/>
      <c r="AXZ26" s="46"/>
      <c r="AYA26" s="46"/>
      <c r="AYB26" s="46"/>
      <c r="AYC26" s="46"/>
      <c r="AYD26" s="46"/>
      <c r="AYE26" s="46"/>
      <c r="AYF26" s="46"/>
      <c r="AYG26" s="46"/>
      <c r="AYH26" s="46"/>
      <c r="AYI26" s="46"/>
      <c r="AYJ26" s="46"/>
      <c r="AYK26" s="46"/>
      <c r="AYL26" s="46"/>
      <c r="AYM26" s="46"/>
      <c r="AYN26" s="46"/>
      <c r="AYO26" s="46"/>
      <c r="AYP26" s="46"/>
      <c r="AYQ26" s="46"/>
      <c r="AYR26" s="46"/>
      <c r="AYS26" s="46"/>
      <c r="AYT26" s="46"/>
      <c r="AYU26" s="46"/>
      <c r="AYV26" s="46"/>
      <c r="AYW26" s="46"/>
      <c r="AYX26" s="46"/>
      <c r="AYY26" s="46"/>
      <c r="AYZ26" s="46"/>
      <c r="AZA26" s="46"/>
      <c r="AZB26" s="46"/>
      <c r="AZC26" s="46"/>
      <c r="AZD26" s="46"/>
      <c r="AZE26" s="46"/>
      <c r="AZF26" s="46"/>
      <c r="AZG26" s="46"/>
      <c r="AZH26" s="46"/>
      <c r="AZI26" s="46"/>
      <c r="AZJ26" s="46"/>
      <c r="AZK26" s="46"/>
      <c r="AZL26" s="46"/>
      <c r="AZM26" s="46"/>
      <c r="AZN26" s="46"/>
      <c r="AZO26" s="46"/>
      <c r="AZP26" s="46"/>
      <c r="AZQ26" s="46"/>
      <c r="AZR26" s="46"/>
      <c r="AZS26" s="46"/>
      <c r="AZT26" s="46"/>
      <c r="AZU26" s="46"/>
      <c r="AZV26" s="46"/>
      <c r="AZW26" s="46"/>
      <c r="AZX26" s="46"/>
      <c r="AZY26" s="46"/>
      <c r="AZZ26" s="46"/>
      <c r="BAA26" s="46"/>
      <c r="BAB26" s="46"/>
      <c r="BAC26" s="46"/>
      <c r="BAD26" s="46"/>
      <c r="BAE26" s="46"/>
      <c r="BAF26" s="46"/>
      <c r="BAG26" s="46"/>
      <c r="BAH26" s="46"/>
      <c r="BAI26" s="46"/>
      <c r="BAJ26" s="46"/>
      <c r="BAK26" s="46"/>
      <c r="BAL26" s="46"/>
      <c r="BAM26" s="46"/>
      <c r="BAN26" s="46"/>
      <c r="BAO26" s="46"/>
      <c r="BAP26" s="46"/>
      <c r="BAQ26" s="46"/>
      <c r="BAR26" s="46"/>
      <c r="BAS26" s="46"/>
      <c r="BAT26" s="46"/>
      <c r="BAU26" s="46"/>
      <c r="BAV26" s="46"/>
      <c r="BAW26" s="46"/>
      <c r="BAX26" s="46"/>
      <c r="BAY26" s="46"/>
      <c r="BAZ26" s="46"/>
      <c r="BBA26" s="46"/>
      <c r="BBB26" s="46"/>
      <c r="BBC26" s="46"/>
      <c r="BBD26" s="46"/>
      <c r="BBE26" s="46"/>
      <c r="BBF26" s="46"/>
      <c r="BBG26" s="46"/>
      <c r="BBH26" s="46"/>
      <c r="BBI26" s="46"/>
      <c r="BBJ26" s="46"/>
      <c r="BBK26" s="46"/>
      <c r="BBL26" s="46"/>
      <c r="BBM26" s="46"/>
      <c r="BBN26" s="46"/>
      <c r="BBO26" s="46"/>
      <c r="BBP26" s="46"/>
      <c r="BBQ26" s="46"/>
      <c r="BBR26" s="46"/>
      <c r="BBS26" s="46"/>
      <c r="BBT26" s="46"/>
      <c r="BBU26" s="46"/>
      <c r="BBV26" s="46"/>
      <c r="BBW26" s="46"/>
      <c r="BBX26" s="46"/>
      <c r="BBY26" s="46"/>
      <c r="BBZ26" s="46"/>
      <c r="BCA26" s="46"/>
      <c r="BCB26" s="46"/>
      <c r="BCC26" s="46"/>
      <c r="BCD26" s="46"/>
      <c r="BCE26" s="46"/>
      <c r="BCF26" s="46"/>
      <c r="BCG26" s="46"/>
      <c r="BCH26" s="46"/>
      <c r="BCI26" s="46"/>
      <c r="BCJ26" s="46"/>
      <c r="BCK26" s="46"/>
      <c r="BCL26" s="46"/>
      <c r="BCM26" s="46"/>
      <c r="BCN26" s="46"/>
      <c r="BCO26" s="46"/>
      <c r="BCP26" s="46"/>
      <c r="BCQ26" s="46"/>
      <c r="BCR26" s="46"/>
      <c r="BCS26" s="46"/>
      <c r="BCT26" s="46"/>
      <c r="BCU26" s="46"/>
      <c r="BCV26" s="46"/>
      <c r="BCW26" s="46"/>
      <c r="BCX26" s="46"/>
      <c r="BCY26" s="46"/>
      <c r="BCZ26" s="46"/>
      <c r="BDA26" s="46"/>
      <c r="BDB26" s="46"/>
      <c r="BDC26" s="46"/>
      <c r="BDD26" s="46"/>
      <c r="BDE26" s="46"/>
      <c r="BDF26" s="46"/>
      <c r="BDG26" s="46"/>
      <c r="BDH26" s="46"/>
      <c r="BDI26" s="46"/>
      <c r="BDJ26" s="46"/>
      <c r="BDK26" s="46"/>
      <c r="BDL26" s="46"/>
      <c r="BDM26" s="46"/>
      <c r="BDN26" s="46"/>
      <c r="BDO26" s="46"/>
      <c r="BDP26" s="46"/>
      <c r="BDQ26" s="46"/>
      <c r="BDR26" s="46"/>
      <c r="BDS26" s="46"/>
      <c r="BDT26" s="46"/>
      <c r="BDU26" s="46"/>
      <c r="BDV26" s="46"/>
      <c r="BDW26" s="46"/>
      <c r="BDX26" s="46"/>
      <c r="BDY26" s="46"/>
      <c r="BDZ26" s="46"/>
      <c r="BEA26" s="46"/>
      <c r="BEB26" s="46"/>
      <c r="BEC26" s="46"/>
      <c r="BED26" s="46"/>
      <c r="BEE26" s="46"/>
      <c r="BEF26" s="46"/>
      <c r="BEG26" s="46"/>
      <c r="BEH26" s="46"/>
      <c r="BEI26" s="46"/>
      <c r="BEJ26" s="46"/>
      <c r="BEK26" s="46"/>
      <c r="BEL26" s="46"/>
      <c r="BEM26" s="46"/>
      <c r="BEN26" s="46"/>
      <c r="BEO26" s="46"/>
      <c r="BEP26" s="46"/>
      <c r="BEQ26" s="46"/>
      <c r="BER26" s="46"/>
      <c r="BES26" s="46"/>
      <c r="BET26" s="46"/>
      <c r="BEU26" s="46"/>
      <c r="BEV26" s="46"/>
      <c r="BEW26" s="46"/>
      <c r="BEX26" s="46"/>
      <c r="BEY26" s="46"/>
      <c r="BEZ26" s="46"/>
      <c r="BFA26" s="46"/>
      <c r="BFB26" s="46"/>
      <c r="BFC26" s="46"/>
      <c r="BFD26" s="46"/>
      <c r="BFE26" s="46"/>
      <c r="BFF26" s="46"/>
      <c r="BFG26" s="46"/>
      <c r="BFH26" s="46"/>
      <c r="BFI26" s="46"/>
      <c r="BFJ26" s="46"/>
      <c r="BFK26" s="46"/>
      <c r="BFL26" s="46"/>
      <c r="BFM26" s="46"/>
      <c r="BFN26" s="46"/>
      <c r="BFO26" s="46"/>
      <c r="BFP26" s="46"/>
      <c r="BFQ26" s="46"/>
      <c r="BFR26" s="46"/>
      <c r="BFS26" s="46"/>
      <c r="BFT26" s="46"/>
      <c r="BFU26" s="46"/>
      <c r="BFV26" s="46"/>
      <c r="BFW26" s="46"/>
      <c r="BFX26" s="46"/>
      <c r="BFY26" s="46"/>
      <c r="BFZ26" s="46"/>
      <c r="BGA26" s="46"/>
      <c r="BGB26" s="46"/>
      <c r="BGC26" s="46"/>
      <c r="BGD26" s="46"/>
      <c r="BGE26" s="46"/>
      <c r="BGF26" s="46"/>
      <c r="BGG26" s="46"/>
      <c r="BGH26" s="46"/>
      <c r="BGI26" s="46"/>
      <c r="BGJ26" s="46"/>
      <c r="BGK26" s="46"/>
      <c r="BGL26" s="46"/>
      <c r="BGM26" s="46"/>
      <c r="BGN26" s="46"/>
      <c r="BGO26" s="46"/>
      <c r="BGP26" s="46"/>
      <c r="BGQ26" s="46"/>
      <c r="BGR26" s="46"/>
      <c r="BGS26" s="46"/>
      <c r="BGT26" s="46"/>
      <c r="BGU26" s="46"/>
      <c r="BGV26" s="46"/>
      <c r="BGW26" s="46"/>
      <c r="BGX26" s="46"/>
      <c r="BGY26" s="46"/>
      <c r="BGZ26" s="46"/>
      <c r="BHA26" s="46"/>
      <c r="BHB26" s="46"/>
      <c r="BHC26" s="46"/>
      <c r="BHD26" s="46"/>
      <c r="BHE26" s="46"/>
      <c r="BHF26" s="46"/>
      <c r="BHG26" s="46"/>
      <c r="BHH26" s="46"/>
      <c r="BHI26" s="46"/>
      <c r="BHJ26" s="46"/>
      <c r="BHK26" s="46"/>
      <c r="BHL26" s="46"/>
      <c r="BHM26" s="46"/>
      <c r="BHN26" s="46"/>
      <c r="BHO26" s="46"/>
      <c r="BHP26" s="46"/>
      <c r="BHQ26" s="46"/>
      <c r="BHR26" s="46"/>
      <c r="BHS26" s="46"/>
      <c r="BHT26" s="46"/>
      <c r="BHU26" s="46"/>
      <c r="BHV26" s="46"/>
      <c r="BHW26" s="46"/>
      <c r="BHX26" s="46"/>
      <c r="BHY26" s="46"/>
      <c r="BHZ26" s="46"/>
      <c r="BIA26" s="46"/>
      <c r="BIB26" s="46"/>
      <c r="BIC26" s="46"/>
      <c r="BID26" s="46"/>
      <c r="BIE26" s="46"/>
      <c r="BIF26" s="46"/>
      <c r="BIG26" s="46"/>
      <c r="BIH26" s="46"/>
      <c r="BII26" s="46"/>
      <c r="BIJ26" s="46"/>
      <c r="BIK26" s="46"/>
      <c r="BIL26" s="46"/>
      <c r="BIM26" s="46"/>
      <c r="BIN26" s="46"/>
      <c r="BIO26" s="46"/>
      <c r="BIP26" s="46"/>
      <c r="BIQ26" s="46"/>
      <c r="BIR26" s="46"/>
      <c r="BIS26" s="46"/>
      <c r="BIT26" s="46"/>
      <c r="BIU26" s="46"/>
      <c r="BIV26" s="46"/>
      <c r="BIW26" s="46"/>
      <c r="BIX26" s="46"/>
      <c r="BIY26" s="46"/>
      <c r="BIZ26" s="46"/>
      <c r="BJA26" s="46"/>
      <c r="BJB26" s="46"/>
      <c r="BJC26" s="46"/>
      <c r="BJD26" s="46"/>
      <c r="BJE26" s="46"/>
      <c r="BJF26" s="46"/>
      <c r="BJG26" s="46"/>
      <c r="BJH26" s="46"/>
      <c r="BJI26" s="46"/>
      <c r="BJJ26" s="46"/>
      <c r="BJK26" s="46"/>
      <c r="BJL26" s="46"/>
      <c r="BJM26" s="46"/>
      <c r="BJN26" s="46"/>
      <c r="BJO26" s="46"/>
      <c r="BJP26" s="46"/>
      <c r="BJQ26" s="46"/>
      <c r="BJR26" s="46"/>
      <c r="BJS26" s="46"/>
      <c r="BJT26" s="46"/>
      <c r="BJU26" s="46"/>
      <c r="BJV26" s="46"/>
      <c r="BJW26" s="46"/>
      <c r="BJX26" s="46"/>
      <c r="BJY26" s="46"/>
      <c r="BJZ26" s="46"/>
      <c r="BKA26" s="46"/>
      <c r="BKB26" s="46"/>
      <c r="BKC26" s="46"/>
      <c r="BKD26" s="46"/>
      <c r="BKE26" s="46"/>
      <c r="BKF26" s="46"/>
      <c r="BKG26" s="46"/>
      <c r="BKH26" s="46"/>
      <c r="BKI26" s="46"/>
      <c r="BKJ26" s="46"/>
      <c r="BKK26" s="46"/>
      <c r="BKL26" s="46"/>
      <c r="BKM26" s="46"/>
      <c r="BKN26" s="46"/>
      <c r="BKO26" s="46"/>
      <c r="BKP26" s="46"/>
      <c r="BKQ26" s="46"/>
      <c r="BKR26" s="46"/>
      <c r="BKS26" s="46"/>
      <c r="BKT26" s="46"/>
      <c r="BKU26" s="46"/>
      <c r="BKV26" s="46"/>
      <c r="BKW26" s="46"/>
      <c r="BKX26" s="46"/>
      <c r="BKY26" s="46"/>
      <c r="BKZ26" s="46"/>
      <c r="BLA26" s="46"/>
      <c r="BLB26" s="46"/>
      <c r="BLC26" s="46"/>
      <c r="BLD26" s="46"/>
      <c r="BLE26" s="46"/>
      <c r="BLF26" s="46"/>
      <c r="BLG26" s="46"/>
      <c r="BLH26" s="46"/>
      <c r="BLI26" s="46"/>
      <c r="BLJ26" s="46"/>
      <c r="BLK26" s="46"/>
      <c r="BLL26" s="46"/>
      <c r="BLM26" s="46"/>
      <c r="BLN26" s="46"/>
      <c r="BLO26" s="46"/>
      <c r="BLP26" s="46"/>
      <c r="BLQ26" s="46"/>
      <c r="BLR26" s="46"/>
      <c r="BLS26" s="46"/>
      <c r="BLT26" s="46"/>
      <c r="BLU26" s="46"/>
      <c r="BLV26" s="46"/>
      <c r="BLW26" s="46"/>
      <c r="BLX26" s="46"/>
      <c r="BLY26" s="46"/>
      <c r="BLZ26" s="46"/>
      <c r="BMA26" s="46"/>
      <c r="BMB26" s="46"/>
      <c r="BMC26" s="46"/>
      <c r="BMD26" s="46"/>
      <c r="BME26" s="46"/>
      <c r="BMF26" s="46"/>
      <c r="BMG26" s="46"/>
      <c r="BMH26" s="46"/>
      <c r="BMI26" s="46"/>
      <c r="BMJ26" s="46"/>
      <c r="BMK26" s="46"/>
      <c r="BML26" s="46"/>
      <c r="BMM26" s="46"/>
      <c r="BMN26" s="46"/>
      <c r="BMO26" s="46"/>
      <c r="BMP26" s="46"/>
      <c r="BMQ26" s="46"/>
      <c r="BMR26" s="46"/>
      <c r="BMS26" s="46"/>
      <c r="BMT26" s="46"/>
      <c r="BMU26" s="46"/>
      <c r="BMV26" s="46"/>
      <c r="BMW26" s="46"/>
      <c r="BMX26" s="46"/>
      <c r="BMY26" s="46"/>
      <c r="BMZ26" s="46"/>
      <c r="BNA26" s="46"/>
      <c r="BNB26" s="46"/>
      <c r="BNC26" s="46"/>
      <c r="BND26" s="46"/>
      <c r="BNE26" s="46"/>
      <c r="BNF26" s="46"/>
      <c r="BNG26" s="46"/>
      <c r="BNH26" s="46"/>
      <c r="BNI26" s="46"/>
      <c r="BNJ26" s="46"/>
      <c r="BNK26" s="46"/>
      <c r="BNL26" s="46"/>
      <c r="BNM26" s="46"/>
      <c r="BNN26" s="46"/>
      <c r="BNO26" s="46"/>
      <c r="BNP26" s="46"/>
      <c r="BNQ26" s="46"/>
      <c r="BNR26" s="46"/>
      <c r="BNS26" s="46"/>
      <c r="BNT26" s="46"/>
      <c r="BNU26" s="46"/>
      <c r="BNV26" s="46"/>
      <c r="BNW26" s="46"/>
      <c r="BNX26" s="46"/>
      <c r="BNY26" s="46"/>
      <c r="BNZ26" s="46"/>
      <c r="BOA26" s="46"/>
      <c r="BOB26" s="46"/>
      <c r="BOC26" s="46"/>
      <c r="BOD26" s="46"/>
      <c r="BOE26" s="46"/>
      <c r="BOF26" s="46"/>
      <c r="BOG26" s="46"/>
      <c r="BOH26" s="46"/>
      <c r="BOI26" s="46"/>
      <c r="BOJ26" s="46"/>
      <c r="BOK26" s="46"/>
      <c r="BOL26" s="46"/>
      <c r="BOM26" s="46"/>
      <c r="BON26" s="46"/>
      <c r="BOO26" s="46"/>
      <c r="BOP26" s="46"/>
      <c r="BOQ26" s="46"/>
      <c r="BOR26" s="46"/>
      <c r="BOS26" s="46"/>
      <c r="BOT26" s="46"/>
      <c r="BOU26" s="46"/>
      <c r="BOV26" s="46"/>
      <c r="BOW26" s="46"/>
      <c r="BOX26" s="46"/>
      <c r="BOY26" s="46"/>
      <c r="BOZ26" s="46"/>
      <c r="BPA26" s="46"/>
      <c r="BPB26" s="46"/>
      <c r="BPC26" s="46"/>
      <c r="BPD26" s="46"/>
      <c r="BPE26" s="46"/>
      <c r="BPF26" s="46"/>
      <c r="BPG26" s="46"/>
      <c r="BPH26" s="46"/>
      <c r="BPI26" s="46"/>
      <c r="BPJ26" s="46"/>
      <c r="BPK26" s="46"/>
      <c r="BPL26" s="46"/>
      <c r="BPM26" s="46"/>
      <c r="BPN26" s="46"/>
      <c r="BPO26" s="46"/>
      <c r="BPP26" s="46"/>
      <c r="BPQ26" s="46"/>
      <c r="BPR26" s="46"/>
      <c r="BPS26" s="46"/>
      <c r="BPT26" s="46"/>
      <c r="BPU26" s="46"/>
      <c r="BPV26" s="46"/>
      <c r="BPW26" s="46"/>
      <c r="BPX26" s="46"/>
      <c r="BPY26" s="46"/>
      <c r="BPZ26" s="46"/>
      <c r="BQA26" s="46"/>
      <c r="BQB26" s="46"/>
      <c r="BQC26" s="46"/>
      <c r="BQD26" s="46"/>
      <c r="BQE26" s="46"/>
      <c r="BQF26" s="46"/>
      <c r="BQG26" s="46"/>
      <c r="BQH26" s="46"/>
      <c r="BQI26" s="46"/>
      <c r="BQJ26" s="46"/>
      <c r="BQK26" s="46"/>
      <c r="BQL26" s="46"/>
      <c r="BQM26" s="46"/>
      <c r="BQN26" s="46"/>
      <c r="BQO26" s="46"/>
      <c r="BQP26" s="46"/>
      <c r="BQQ26" s="46"/>
      <c r="BQR26" s="46"/>
      <c r="BQS26" s="46"/>
      <c r="BQT26" s="46"/>
      <c r="BQU26" s="46"/>
      <c r="BQV26" s="46"/>
      <c r="BQW26" s="46"/>
      <c r="BQX26" s="46"/>
      <c r="BQY26" s="46"/>
      <c r="BQZ26" s="46"/>
    </row>
    <row r="27" spans="1:1820" s="12" customFormat="1" ht="27.95" hidden="1" customHeight="1" outlineLevel="4" x14ac:dyDescent="0.2">
      <c r="A27" s="282"/>
      <c r="B27" s="297"/>
      <c r="C27" s="77" t="s">
        <v>1149</v>
      </c>
      <c r="D27" s="10" t="s">
        <v>1149</v>
      </c>
      <c r="E27" s="78" t="s">
        <v>1046</v>
      </c>
      <c r="F27" s="78"/>
      <c r="G27" s="78"/>
      <c r="H27" s="10" t="s">
        <v>1027</v>
      </c>
      <c r="I27" s="10" t="s">
        <v>14</v>
      </c>
      <c r="J27" s="78"/>
      <c r="K27" s="78"/>
      <c r="L27" s="78"/>
      <c r="M27" s="78"/>
      <c r="N27" s="103" t="s">
        <v>192</v>
      </c>
      <c r="O27" s="103" t="s">
        <v>210</v>
      </c>
      <c r="P27" s="104">
        <v>0</v>
      </c>
      <c r="Q27" s="104">
        <v>0</v>
      </c>
      <c r="R27" s="104">
        <v>0</v>
      </c>
      <c r="S27" s="104">
        <v>0</v>
      </c>
      <c r="T27" s="104">
        <v>0</v>
      </c>
      <c r="U27" s="143">
        <v>0</v>
      </c>
      <c r="V27" s="104">
        <v>0</v>
      </c>
      <c r="W27" s="104">
        <v>0</v>
      </c>
      <c r="X27" s="104">
        <v>0</v>
      </c>
      <c r="Y27" s="104">
        <v>0</v>
      </c>
      <c r="Z27" s="104">
        <v>0</v>
      </c>
      <c r="AA27" s="104">
        <v>1</v>
      </c>
      <c r="AB27" s="198">
        <f t="shared" si="8"/>
        <v>1</v>
      </c>
      <c r="AC27" s="104">
        <v>0</v>
      </c>
      <c r="AD27" s="104">
        <v>0</v>
      </c>
      <c r="AE27" s="104">
        <v>0</v>
      </c>
      <c r="AF27" s="104">
        <v>0</v>
      </c>
      <c r="AG27" s="104">
        <v>0</v>
      </c>
      <c r="AH27" s="143">
        <v>0</v>
      </c>
      <c r="AI27" s="104">
        <v>0</v>
      </c>
      <c r="AJ27" s="104">
        <v>0</v>
      </c>
      <c r="AK27" s="104">
        <v>0</v>
      </c>
      <c r="AL27" s="104">
        <v>0</v>
      </c>
      <c r="AM27" s="104">
        <v>0</v>
      </c>
      <c r="AN27" s="104">
        <v>0</v>
      </c>
      <c r="AO27" s="21">
        <f t="shared" si="11"/>
        <v>0</v>
      </c>
      <c r="AP27" s="189" t="str">
        <f t="shared" si="12"/>
        <v/>
      </c>
      <c r="AQ27" s="91" t="str">
        <f>+IF(AP27="","",IF(AND(SUM($P27:U27)=1,SUM($AC27:AH27)=1),"TERMINADA",IF(SUM($P27:U27)=0,"SIN INICIAR",IF(AP27&gt;1,"ADELANTADA",IF(AP27&lt;0.6,"CRÍTICA",IF(AP27&lt;0.95,"EN PROCESO","GESTIÓN NORMAL"))))))</f>
        <v/>
      </c>
      <c r="AR27" s="38" t="str">
        <f t="shared" si="10"/>
        <v/>
      </c>
      <c r="AS27" s="44"/>
      <c r="AT27" s="44"/>
      <c r="AU27" s="44"/>
      <c r="AV27" s="79"/>
      <c r="AW27" s="79"/>
      <c r="AX27" s="162"/>
      <c r="AY27" s="79"/>
      <c r="AZ27" s="79"/>
      <c r="BA27" s="233">
        <f t="shared" si="2"/>
        <v>1</v>
      </c>
      <c r="BB27" s="79"/>
      <c r="BC27" s="79"/>
      <c r="BD27" s="79"/>
      <c r="BE27" s="79"/>
      <c r="BF27" s="79"/>
      <c r="BG27" s="79"/>
      <c r="BH27" s="79"/>
      <c r="BI27" s="79"/>
      <c r="BJ27" s="79"/>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c r="GF27" s="46"/>
      <c r="GG27" s="46"/>
      <c r="GH27" s="46"/>
      <c r="GI27" s="46"/>
      <c r="GJ27" s="46"/>
      <c r="GK27" s="46"/>
      <c r="GL27" s="46"/>
      <c r="GM27" s="46"/>
      <c r="GN27" s="46"/>
      <c r="GO27" s="46"/>
      <c r="GP27" s="46"/>
      <c r="GQ27" s="46"/>
      <c r="GR27" s="46"/>
      <c r="GS27" s="46"/>
      <c r="GT27" s="46"/>
      <c r="GU27" s="46"/>
      <c r="GV27" s="46"/>
      <c r="GW27" s="46"/>
      <c r="GX27" s="46"/>
      <c r="GY27" s="46"/>
      <c r="GZ27" s="46"/>
      <c r="HA27" s="46"/>
      <c r="HB27" s="46"/>
      <c r="HC27" s="46"/>
      <c r="HD27" s="46"/>
      <c r="HE27" s="46"/>
      <c r="HF27" s="46"/>
      <c r="HG27" s="46"/>
      <c r="HH27" s="46"/>
      <c r="HI27" s="46"/>
      <c r="HJ27" s="46"/>
      <c r="HK27" s="46"/>
      <c r="HL27" s="46"/>
      <c r="HM27" s="46"/>
      <c r="HN27" s="46"/>
      <c r="HO27" s="46"/>
      <c r="HP27" s="46"/>
      <c r="HQ27" s="46"/>
      <c r="HR27" s="46"/>
      <c r="HS27" s="46"/>
      <c r="HT27" s="46"/>
      <c r="HU27" s="46"/>
      <c r="HV27" s="46"/>
      <c r="HW27" s="46"/>
      <c r="HX27" s="46"/>
      <c r="HY27" s="46"/>
      <c r="HZ27" s="46"/>
      <c r="IA27" s="46"/>
      <c r="IB27" s="46"/>
      <c r="IC27" s="46"/>
      <c r="ID27" s="46"/>
      <c r="IE27" s="46"/>
      <c r="IF27" s="46"/>
      <c r="IG27" s="46"/>
      <c r="IH27" s="46"/>
      <c r="II27" s="46"/>
      <c r="IJ27" s="46"/>
      <c r="IK27" s="46"/>
      <c r="IL27" s="46"/>
      <c r="IM27" s="46"/>
      <c r="IN27" s="46"/>
      <c r="IO27" s="46"/>
      <c r="IP27" s="46"/>
      <c r="IQ27" s="46"/>
      <c r="IR27" s="46"/>
      <c r="IS27" s="46"/>
      <c r="IT27" s="46"/>
      <c r="IU27" s="46"/>
      <c r="IV27" s="46"/>
      <c r="IW27" s="46"/>
      <c r="IX27" s="46"/>
      <c r="IY27" s="46"/>
      <c r="IZ27" s="46"/>
      <c r="JA27" s="46"/>
      <c r="JB27" s="46"/>
      <c r="JC27" s="46"/>
      <c r="JD27" s="46"/>
      <c r="JE27" s="46"/>
      <c r="JF27" s="46"/>
      <c r="JG27" s="46"/>
      <c r="JH27" s="46"/>
      <c r="JI27" s="46"/>
      <c r="JJ27" s="46"/>
      <c r="JK27" s="46"/>
      <c r="JL27" s="46"/>
      <c r="JM27" s="46"/>
      <c r="JN27" s="46"/>
      <c r="JO27" s="46"/>
      <c r="JP27" s="46"/>
      <c r="JQ27" s="46"/>
      <c r="JR27" s="46"/>
      <c r="JS27" s="46"/>
      <c r="JT27" s="46"/>
      <c r="JU27" s="46"/>
      <c r="JV27" s="46"/>
      <c r="JW27" s="46"/>
      <c r="JX27" s="46"/>
      <c r="JY27" s="46"/>
      <c r="JZ27" s="46"/>
      <c r="KA27" s="46"/>
      <c r="KB27" s="46"/>
      <c r="KC27" s="46"/>
      <c r="KD27" s="46"/>
      <c r="KE27" s="46"/>
      <c r="KF27" s="46"/>
      <c r="KG27" s="46"/>
      <c r="KH27" s="46"/>
      <c r="KI27" s="46"/>
      <c r="KJ27" s="46"/>
      <c r="KK27" s="46"/>
      <c r="KL27" s="46"/>
      <c r="KM27" s="46"/>
      <c r="KN27" s="46"/>
      <c r="KO27" s="46"/>
      <c r="KP27" s="46"/>
      <c r="KQ27" s="46"/>
      <c r="KR27" s="46"/>
      <c r="KS27" s="46"/>
      <c r="KT27" s="46"/>
      <c r="KU27" s="46"/>
      <c r="KV27" s="46"/>
      <c r="KW27" s="46"/>
      <c r="KX27" s="46"/>
      <c r="KY27" s="46"/>
      <c r="KZ27" s="46"/>
      <c r="LA27" s="46"/>
      <c r="LB27" s="46"/>
      <c r="LC27" s="46"/>
      <c r="LD27" s="46"/>
      <c r="LE27" s="46"/>
      <c r="LF27" s="46"/>
      <c r="LG27" s="46"/>
      <c r="LH27" s="46"/>
      <c r="LI27" s="46"/>
      <c r="LJ27" s="46"/>
      <c r="LK27" s="46"/>
      <c r="LL27" s="46"/>
      <c r="LM27" s="46"/>
      <c r="LN27" s="46"/>
      <c r="LO27" s="46"/>
      <c r="LP27" s="46"/>
      <c r="LQ27" s="46"/>
      <c r="LR27" s="46"/>
      <c r="LS27" s="46"/>
      <c r="LT27" s="46"/>
      <c r="LU27" s="46"/>
      <c r="LV27" s="46"/>
      <c r="LW27" s="46"/>
      <c r="LX27" s="46"/>
      <c r="LY27" s="46"/>
      <c r="LZ27" s="46"/>
      <c r="MA27" s="46"/>
      <c r="MB27" s="46"/>
      <c r="MC27" s="46"/>
      <c r="MD27" s="46"/>
      <c r="ME27" s="46"/>
      <c r="MF27" s="46"/>
      <c r="MG27" s="46"/>
      <c r="MH27" s="46"/>
      <c r="MI27" s="46"/>
      <c r="MJ27" s="46"/>
      <c r="MK27" s="46"/>
      <c r="ML27" s="46"/>
      <c r="MM27" s="46"/>
      <c r="MN27" s="46"/>
      <c r="MO27" s="46"/>
      <c r="MP27" s="46"/>
      <c r="MQ27" s="46"/>
      <c r="MR27" s="46"/>
      <c r="MS27" s="46"/>
      <c r="MT27" s="46"/>
      <c r="MU27" s="46"/>
      <c r="MV27" s="46"/>
      <c r="MW27" s="46"/>
      <c r="MX27" s="46"/>
      <c r="MY27" s="46"/>
      <c r="MZ27" s="46"/>
      <c r="NA27" s="46"/>
      <c r="NB27" s="46"/>
      <c r="NC27" s="46"/>
      <c r="ND27" s="46"/>
      <c r="NE27" s="46"/>
      <c r="NF27" s="46"/>
      <c r="NG27" s="46"/>
      <c r="NH27" s="46"/>
      <c r="NI27" s="46"/>
      <c r="NJ27" s="46"/>
      <c r="NK27" s="46"/>
      <c r="NL27" s="46"/>
      <c r="NM27" s="46"/>
      <c r="NN27" s="46"/>
      <c r="NO27" s="46"/>
      <c r="NP27" s="46"/>
      <c r="NQ27" s="46"/>
      <c r="NR27" s="46"/>
      <c r="NS27" s="46"/>
      <c r="NT27" s="46"/>
      <c r="NU27" s="46"/>
      <c r="NV27" s="46"/>
      <c r="NW27" s="46"/>
      <c r="NX27" s="46"/>
      <c r="NY27" s="46"/>
      <c r="NZ27" s="46"/>
      <c r="OA27" s="46"/>
      <c r="OB27" s="46"/>
      <c r="OC27" s="46"/>
      <c r="OD27" s="46"/>
      <c r="OE27" s="46"/>
      <c r="OF27" s="46"/>
      <c r="OG27" s="46"/>
      <c r="OH27" s="46"/>
      <c r="OI27" s="46"/>
      <c r="OJ27" s="46"/>
      <c r="OK27" s="46"/>
      <c r="OL27" s="46"/>
      <c r="OM27" s="46"/>
      <c r="ON27" s="46"/>
      <c r="OO27" s="46"/>
      <c r="OP27" s="46"/>
      <c r="OQ27" s="46"/>
      <c r="OR27" s="46"/>
      <c r="OS27" s="46"/>
      <c r="OT27" s="46"/>
      <c r="OU27" s="46"/>
      <c r="OV27" s="46"/>
      <c r="OW27" s="46"/>
      <c r="OX27" s="46"/>
      <c r="OY27" s="46"/>
      <c r="OZ27" s="46"/>
      <c r="PA27" s="46"/>
      <c r="PB27" s="46"/>
      <c r="PC27" s="46"/>
      <c r="PD27" s="46"/>
      <c r="PE27" s="46"/>
      <c r="PF27" s="46"/>
      <c r="PG27" s="46"/>
      <c r="PH27" s="46"/>
      <c r="PI27" s="46"/>
      <c r="PJ27" s="46"/>
      <c r="PK27" s="46"/>
      <c r="PL27" s="46"/>
      <c r="PM27" s="46"/>
      <c r="PN27" s="46"/>
      <c r="PO27" s="46"/>
      <c r="PP27" s="46"/>
      <c r="PQ27" s="46"/>
      <c r="PR27" s="46"/>
      <c r="PS27" s="46"/>
      <c r="PT27" s="46"/>
      <c r="PU27" s="46"/>
      <c r="PV27" s="46"/>
      <c r="PW27" s="46"/>
      <c r="PX27" s="46"/>
      <c r="PY27" s="46"/>
      <c r="PZ27" s="46"/>
      <c r="QA27" s="46"/>
      <c r="QB27" s="46"/>
      <c r="QC27" s="46"/>
      <c r="QD27" s="46"/>
      <c r="QE27" s="46"/>
      <c r="QF27" s="46"/>
      <c r="QG27" s="46"/>
      <c r="QH27" s="46"/>
      <c r="QI27" s="46"/>
      <c r="QJ27" s="46"/>
      <c r="QK27" s="46"/>
      <c r="QL27" s="46"/>
      <c r="QM27" s="46"/>
      <c r="QN27" s="46"/>
      <c r="QO27" s="46"/>
      <c r="QP27" s="46"/>
      <c r="QQ27" s="46"/>
      <c r="QR27" s="46"/>
      <c r="QS27" s="46"/>
      <c r="QT27" s="46"/>
      <c r="QU27" s="46"/>
      <c r="QV27" s="46"/>
      <c r="QW27" s="46"/>
      <c r="QX27" s="46"/>
      <c r="QY27" s="46"/>
      <c r="QZ27" s="46"/>
      <c r="RA27" s="46"/>
      <c r="RB27" s="46"/>
      <c r="RC27" s="46"/>
      <c r="RD27" s="46"/>
      <c r="RE27" s="46"/>
      <c r="RF27" s="46"/>
      <c r="RG27" s="46"/>
      <c r="RH27" s="46"/>
      <c r="RI27" s="46"/>
      <c r="RJ27" s="46"/>
      <c r="RK27" s="46"/>
      <c r="RL27" s="46"/>
      <c r="RM27" s="46"/>
      <c r="RN27" s="46"/>
      <c r="RO27" s="46"/>
      <c r="RP27" s="46"/>
      <c r="RQ27" s="46"/>
      <c r="RR27" s="46"/>
      <c r="RS27" s="46"/>
      <c r="RT27" s="46"/>
      <c r="RU27" s="46"/>
      <c r="RV27" s="46"/>
      <c r="RW27" s="46"/>
      <c r="RX27" s="46"/>
      <c r="RY27" s="46"/>
      <c r="RZ27" s="46"/>
      <c r="SA27" s="46"/>
      <c r="SB27" s="46"/>
      <c r="SC27" s="46"/>
      <c r="SD27" s="46"/>
      <c r="SE27" s="46"/>
      <c r="SF27" s="46"/>
      <c r="SG27" s="46"/>
      <c r="SH27" s="46"/>
      <c r="SI27" s="46"/>
      <c r="SJ27" s="46"/>
      <c r="SK27" s="46"/>
      <c r="SL27" s="46"/>
      <c r="SM27" s="46"/>
      <c r="SN27" s="46"/>
      <c r="SO27" s="46"/>
      <c r="SP27" s="46"/>
      <c r="SQ27" s="46"/>
      <c r="SR27" s="46"/>
      <c r="SS27" s="46"/>
      <c r="ST27" s="46"/>
      <c r="SU27" s="46"/>
      <c r="SV27" s="46"/>
      <c r="SW27" s="46"/>
      <c r="SX27" s="46"/>
      <c r="SY27" s="46"/>
      <c r="SZ27" s="46"/>
      <c r="TA27" s="46"/>
      <c r="TB27" s="46"/>
      <c r="TC27" s="46"/>
      <c r="TD27" s="46"/>
      <c r="TE27" s="46"/>
      <c r="TF27" s="46"/>
      <c r="TG27" s="46"/>
      <c r="TH27" s="46"/>
      <c r="TI27" s="46"/>
      <c r="TJ27" s="46"/>
      <c r="TK27" s="46"/>
      <c r="TL27" s="46"/>
      <c r="TM27" s="46"/>
      <c r="TN27" s="46"/>
      <c r="TO27" s="46"/>
      <c r="TP27" s="46"/>
      <c r="TQ27" s="46"/>
      <c r="TR27" s="46"/>
      <c r="TS27" s="46"/>
      <c r="TT27" s="46"/>
      <c r="TU27" s="46"/>
      <c r="TV27" s="46"/>
      <c r="TW27" s="46"/>
      <c r="TX27" s="46"/>
      <c r="TY27" s="46"/>
      <c r="TZ27" s="46"/>
      <c r="UA27" s="46"/>
      <c r="UB27" s="46"/>
      <c r="UC27" s="46"/>
      <c r="UD27" s="46"/>
      <c r="UE27" s="46"/>
      <c r="UF27" s="46"/>
      <c r="UG27" s="46"/>
      <c r="UH27" s="46"/>
      <c r="UI27" s="46"/>
      <c r="UJ27" s="46"/>
      <c r="UK27" s="46"/>
      <c r="UL27" s="46"/>
      <c r="UM27" s="46"/>
      <c r="UN27" s="46"/>
      <c r="UO27" s="46"/>
      <c r="UP27" s="46"/>
      <c r="UQ27" s="46"/>
      <c r="UR27" s="46"/>
      <c r="US27" s="46"/>
      <c r="UT27" s="46"/>
      <c r="UU27" s="46"/>
      <c r="UV27" s="46"/>
      <c r="UW27" s="46"/>
      <c r="UX27" s="46"/>
      <c r="UY27" s="46"/>
      <c r="UZ27" s="46"/>
      <c r="VA27" s="46"/>
      <c r="VB27" s="46"/>
      <c r="VC27" s="46"/>
      <c r="VD27" s="46"/>
      <c r="VE27" s="46"/>
      <c r="VF27" s="46"/>
      <c r="VG27" s="46"/>
      <c r="VH27" s="46"/>
      <c r="VI27" s="46"/>
      <c r="VJ27" s="46"/>
      <c r="VK27" s="46"/>
      <c r="VL27" s="46"/>
      <c r="VM27" s="46"/>
      <c r="VN27" s="46"/>
      <c r="VO27" s="46"/>
      <c r="VP27" s="46"/>
      <c r="VQ27" s="46"/>
      <c r="VR27" s="46"/>
      <c r="VS27" s="46"/>
      <c r="VT27" s="46"/>
      <c r="VU27" s="46"/>
      <c r="VV27" s="46"/>
      <c r="VW27" s="46"/>
      <c r="VX27" s="46"/>
      <c r="VY27" s="46"/>
      <c r="VZ27" s="46"/>
      <c r="WA27" s="46"/>
      <c r="WB27" s="46"/>
      <c r="WC27" s="46"/>
      <c r="WD27" s="46"/>
      <c r="WE27" s="46"/>
      <c r="WF27" s="46"/>
      <c r="WG27" s="46"/>
      <c r="WH27" s="46"/>
      <c r="WI27" s="46"/>
      <c r="WJ27" s="46"/>
      <c r="WK27" s="46"/>
      <c r="WL27" s="46"/>
      <c r="WM27" s="46"/>
      <c r="WN27" s="46"/>
      <c r="WO27" s="46"/>
      <c r="WP27" s="46"/>
      <c r="WQ27" s="46"/>
      <c r="WR27" s="46"/>
      <c r="WS27" s="46"/>
      <c r="WT27" s="46"/>
      <c r="WU27" s="46"/>
      <c r="WV27" s="46"/>
      <c r="WW27" s="46"/>
      <c r="WX27" s="46"/>
      <c r="WY27" s="46"/>
      <c r="WZ27" s="46"/>
      <c r="XA27" s="46"/>
      <c r="XB27" s="46"/>
      <c r="XC27" s="46"/>
      <c r="XD27" s="46"/>
      <c r="XE27" s="46"/>
      <c r="XF27" s="46"/>
      <c r="XG27" s="46"/>
      <c r="XH27" s="46"/>
      <c r="XI27" s="46"/>
      <c r="XJ27" s="46"/>
      <c r="XK27" s="46"/>
      <c r="XL27" s="46"/>
      <c r="XM27" s="46"/>
      <c r="XN27" s="46"/>
      <c r="XO27" s="46"/>
      <c r="XP27" s="46"/>
      <c r="XQ27" s="46"/>
      <c r="XR27" s="46"/>
      <c r="XS27" s="46"/>
      <c r="XT27" s="46"/>
      <c r="XU27" s="46"/>
      <c r="XV27" s="46"/>
      <c r="XW27" s="46"/>
      <c r="XX27" s="46"/>
      <c r="XY27" s="46"/>
      <c r="XZ27" s="46"/>
      <c r="YA27" s="46"/>
      <c r="YB27" s="46"/>
      <c r="YC27" s="46"/>
      <c r="YD27" s="46"/>
      <c r="YE27" s="46"/>
      <c r="YF27" s="46"/>
      <c r="YG27" s="46"/>
      <c r="YH27" s="46"/>
      <c r="YI27" s="46"/>
      <c r="YJ27" s="46"/>
      <c r="YK27" s="46"/>
      <c r="YL27" s="46"/>
      <c r="YM27" s="46"/>
      <c r="YN27" s="46"/>
      <c r="YO27" s="46"/>
      <c r="YP27" s="46"/>
      <c r="YQ27" s="46"/>
      <c r="YR27" s="46"/>
      <c r="YS27" s="46"/>
      <c r="YT27" s="46"/>
      <c r="YU27" s="46"/>
      <c r="YV27" s="46"/>
      <c r="YW27" s="46"/>
      <c r="YX27" s="46"/>
      <c r="YY27" s="46"/>
      <c r="YZ27" s="46"/>
      <c r="ZA27" s="46"/>
      <c r="ZB27" s="46"/>
      <c r="ZC27" s="46"/>
      <c r="ZD27" s="46"/>
      <c r="ZE27" s="46"/>
      <c r="ZF27" s="46"/>
      <c r="ZG27" s="46"/>
      <c r="ZH27" s="46"/>
      <c r="ZI27" s="46"/>
      <c r="ZJ27" s="46"/>
      <c r="ZK27" s="46"/>
      <c r="ZL27" s="46"/>
      <c r="ZM27" s="46"/>
      <c r="ZN27" s="46"/>
      <c r="ZO27" s="46"/>
      <c r="ZP27" s="46"/>
      <c r="ZQ27" s="46"/>
      <c r="ZR27" s="46"/>
      <c r="ZS27" s="46"/>
      <c r="ZT27" s="46"/>
      <c r="ZU27" s="46"/>
      <c r="ZV27" s="46"/>
      <c r="ZW27" s="46"/>
      <c r="ZX27" s="46"/>
      <c r="ZY27" s="46"/>
      <c r="ZZ27" s="46"/>
      <c r="AAA27" s="46"/>
      <c r="AAB27" s="46"/>
      <c r="AAC27" s="46"/>
      <c r="AAD27" s="46"/>
      <c r="AAE27" s="46"/>
      <c r="AAF27" s="46"/>
      <c r="AAG27" s="46"/>
      <c r="AAH27" s="46"/>
      <c r="AAI27" s="46"/>
      <c r="AAJ27" s="46"/>
      <c r="AAK27" s="46"/>
      <c r="AAL27" s="46"/>
      <c r="AAM27" s="46"/>
      <c r="AAN27" s="46"/>
      <c r="AAO27" s="46"/>
      <c r="AAP27" s="46"/>
      <c r="AAQ27" s="46"/>
      <c r="AAR27" s="46"/>
      <c r="AAS27" s="46"/>
      <c r="AAT27" s="46"/>
      <c r="AAU27" s="46"/>
      <c r="AAV27" s="46"/>
      <c r="AAW27" s="46"/>
      <c r="AAX27" s="46"/>
      <c r="AAY27" s="46"/>
      <c r="AAZ27" s="46"/>
      <c r="ABA27" s="46"/>
      <c r="ABB27" s="46"/>
      <c r="ABC27" s="46"/>
      <c r="ABD27" s="46"/>
      <c r="ABE27" s="46"/>
      <c r="ABF27" s="46"/>
      <c r="ABG27" s="46"/>
      <c r="ABH27" s="46"/>
      <c r="ABI27" s="46"/>
      <c r="ABJ27" s="46"/>
      <c r="ABK27" s="46"/>
      <c r="ABL27" s="46"/>
      <c r="ABM27" s="46"/>
      <c r="ABN27" s="46"/>
      <c r="ABO27" s="46"/>
      <c r="ABP27" s="46"/>
      <c r="ABQ27" s="46"/>
      <c r="ABR27" s="46"/>
      <c r="ABS27" s="46"/>
      <c r="ABT27" s="46"/>
      <c r="ABU27" s="46"/>
      <c r="ABV27" s="46"/>
      <c r="ABW27" s="46"/>
      <c r="ABX27" s="46"/>
      <c r="ABY27" s="46"/>
      <c r="ABZ27" s="46"/>
      <c r="ACA27" s="46"/>
      <c r="ACB27" s="46"/>
      <c r="ACC27" s="46"/>
      <c r="ACD27" s="46"/>
      <c r="ACE27" s="46"/>
      <c r="ACF27" s="46"/>
      <c r="ACG27" s="46"/>
      <c r="ACH27" s="46"/>
      <c r="ACI27" s="46"/>
      <c r="ACJ27" s="46"/>
      <c r="ACK27" s="46"/>
      <c r="ACL27" s="46"/>
      <c r="ACM27" s="46"/>
      <c r="ACN27" s="46"/>
      <c r="ACO27" s="46"/>
      <c r="ACP27" s="46"/>
      <c r="ACQ27" s="46"/>
      <c r="ACR27" s="46"/>
      <c r="ACS27" s="46"/>
      <c r="ACT27" s="46"/>
      <c r="ACU27" s="46"/>
      <c r="ACV27" s="46"/>
      <c r="ACW27" s="46"/>
      <c r="ACX27" s="46"/>
      <c r="ACY27" s="46"/>
      <c r="ACZ27" s="46"/>
      <c r="ADA27" s="46"/>
      <c r="ADB27" s="46"/>
      <c r="ADC27" s="46"/>
      <c r="ADD27" s="46"/>
      <c r="ADE27" s="46"/>
      <c r="ADF27" s="46"/>
      <c r="ADG27" s="46"/>
      <c r="ADH27" s="46"/>
      <c r="ADI27" s="46"/>
      <c r="ADJ27" s="46"/>
      <c r="ADK27" s="46"/>
      <c r="ADL27" s="46"/>
      <c r="ADM27" s="46"/>
      <c r="ADN27" s="46"/>
      <c r="ADO27" s="46"/>
      <c r="ADP27" s="46"/>
      <c r="ADQ27" s="46"/>
      <c r="ADR27" s="46"/>
      <c r="ADS27" s="46"/>
      <c r="ADT27" s="46"/>
      <c r="ADU27" s="46"/>
      <c r="ADV27" s="46"/>
      <c r="ADW27" s="46"/>
      <c r="ADX27" s="46"/>
      <c r="ADY27" s="46"/>
      <c r="ADZ27" s="46"/>
      <c r="AEA27" s="46"/>
      <c r="AEB27" s="46"/>
      <c r="AEC27" s="46"/>
      <c r="AED27" s="46"/>
      <c r="AEE27" s="46"/>
      <c r="AEF27" s="46"/>
      <c r="AEG27" s="46"/>
      <c r="AEH27" s="46"/>
      <c r="AEI27" s="46"/>
      <c r="AEJ27" s="46"/>
      <c r="AEK27" s="46"/>
      <c r="AEL27" s="46"/>
      <c r="AEM27" s="46"/>
      <c r="AEN27" s="46"/>
      <c r="AEO27" s="46"/>
      <c r="AEP27" s="46"/>
      <c r="AEQ27" s="46"/>
      <c r="AER27" s="46"/>
      <c r="AES27" s="46"/>
      <c r="AET27" s="46"/>
      <c r="AEU27" s="46"/>
      <c r="AEV27" s="46"/>
      <c r="AEW27" s="46"/>
      <c r="AEX27" s="46"/>
      <c r="AEY27" s="46"/>
      <c r="AEZ27" s="46"/>
      <c r="AFA27" s="46"/>
      <c r="AFB27" s="46"/>
      <c r="AFC27" s="46"/>
      <c r="AFD27" s="46"/>
      <c r="AFE27" s="46"/>
      <c r="AFF27" s="46"/>
      <c r="AFG27" s="46"/>
      <c r="AFH27" s="46"/>
      <c r="AFI27" s="46"/>
      <c r="AFJ27" s="46"/>
      <c r="AFK27" s="46"/>
      <c r="AFL27" s="46"/>
      <c r="AFM27" s="46"/>
      <c r="AFN27" s="46"/>
      <c r="AFO27" s="46"/>
      <c r="AFP27" s="46"/>
      <c r="AFQ27" s="46"/>
      <c r="AFR27" s="46"/>
      <c r="AFS27" s="46"/>
      <c r="AFT27" s="46"/>
      <c r="AFU27" s="46"/>
      <c r="AFV27" s="46"/>
      <c r="AFW27" s="46"/>
      <c r="AFX27" s="46"/>
      <c r="AFY27" s="46"/>
      <c r="AFZ27" s="46"/>
      <c r="AGA27" s="46"/>
      <c r="AGB27" s="46"/>
      <c r="AGC27" s="46"/>
      <c r="AGD27" s="46"/>
      <c r="AGE27" s="46"/>
      <c r="AGF27" s="46"/>
      <c r="AGG27" s="46"/>
      <c r="AGH27" s="46"/>
      <c r="AGI27" s="46"/>
      <c r="AGJ27" s="46"/>
      <c r="AGK27" s="46"/>
      <c r="AGL27" s="46"/>
      <c r="AGM27" s="46"/>
      <c r="AGN27" s="46"/>
      <c r="AGO27" s="46"/>
      <c r="AGP27" s="46"/>
      <c r="AGQ27" s="46"/>
      <c r="AGR27" s="46"/>
      <c r="AGS27" s="46"/>
      <c r="AGT27" s="46"/>
      <c r="AGU27" s="46"/>
      <c r="AGV27" s="46"/>
      <c r="AGW27" s="46"/>
      <c r="AGX27" s="46"/>
      <c r="AGY27" s="46"/>
      <c r="AGZ27" s="46"/>
      <c r="AHA27" s="46"/>
      <c r="AHB27" s="46"/>
      <c r="AHC27" s="46"/>
      <c r="AHD27" s="46"/>
      <c r="AHE27" s="46"/>
      <c r="AHF27" s="46"/>
      <c r="AHG27" s="46"/>
      <c r="AHH27" s="46"/>
      <c r="AHI27" s="46"/>
      <c r="AHJ27" s="46"/>
      <c r="AHK27" s="46"/>
      <c r="AHL27" s="46"/>
      <c r="AHM27" s="46"/>
      <c r="AHN27" s="46"/>
      <c r="AHO27" s="46"/>
      <c r="AHP27" s="46"/>
      <c r="AHQ27" s="46"/>
      <c r="AHR27" s="46"/>
      <c r="AHS27" s="46"/>
      <c r="AHT27" s="46"/>
      <c r="AHU27" s="46"/>
      <c r="AHV27" s="46"/>
      <c r="AHW27" s="46"/>
      <c r="AHX27" s="46"/>
      <c r="AHY27" s="46"/>
      <c r="AHZ27" s="46"/>
      <c r="AIA27" s="46"/>
      <c r="AIB27" s="46"/>
      <c r="AIC27" s="46"/>
      <c r="AID27" s="46"/>
      <c r="AIE27" s="46"/>
      <c r="AIF27" s="46"/>
      <c r="AIG27" s="46"/>
      <c r="AIH27" s="46"/>
      <c r="AII27" s="46"/>
      <c r="AIJ27" s="46"/>
      <c r="AIK27" s="46"/>
      <c r="AIL27" s="46"/>
      <c r="AIM27" s="46"/>
      <c r="AIN27" s="46"/>
      <c r="AIO27" s="46"/>
      <c r="AIP27" s="46"/>
      <c r="AIQ27" s="46"/>
      <c r="AIR27" s="46"/>
      <c r="AIS27" s="46"/>
      <c r="AIT27" s="46"/>
      <c r="AIU27" s="46"/>
      <c r="AIV27" s="46"/>
      <c r="AIW27" s="46"/>
      <c r="AIX27" s="46"/>
      <c r="AIY27" s="46"/>
      <c r="AIZ27" s="46"/>
      <c r="AJA27" s="46"/>
      <c r="AJB27" s="46"/>
      <c r="AJC27" s="46"/>
      <c r="AJD27" s="46"/>
      <c r="AJE27" s="46"/>
      <c r="AJF27" s="46"/>
      <c r="AJG27" s="46"/>
      <c r="AJH27" s="46"/>
      <c r="AJI27" s="46"/>
      <c r="AJJ27" s="46"/>
      <c r="AJK27" s="46"/>
      <c r="AJL27" s="46"/>
      <c r="AJM27" s="46"/>
      <c r="AJN27" s="46"/>
      <c r="AJO27" s="46"/>
      <c r="AJP27" s="46"/>
      <c r="AJQ27" s="46"/>
      <c r="AJR27" s="46"/>
      <c r="AJS27" s="46"/>
      <c r="AJT27" s="46"/>
      <c r="AJU27" s="46"/>
      <c r="AJV27" s="46"/>
      <c r="AJW27" s="46"/>
      <c r="AJX27" s="46"/>
      <c r="AJY27" s="46"/>
      <c r="AJZ27" s="46"/>
      <c r="AKA27" s="46"/>
      <c r="AKB27" s="46"/>
      <c r="AKC27" s="46"/>
      <c r="AKD27" s="46"/>
      <c r="AKE27" s="46"/>
      <c r="AKF27" s="46"/>
      <c r="AKG27" s="46"/>
      <c r="AKH27" s="46"/>
      <c r="AKI27" s="46"/>
      <c r="AKJ27" s="46"/>
      <c r="AKK27" s="46"/>
      <c r="AKL27" s="46"/>
      <c r="AKM27" s="46"/>
      <c r="AKN27" s="46"/>
      <c r="AKO27" s="46"/>
      <c r="AKP27" s="46"/>
      <c r="AKQ27" s="46"/>
      <c r="AKR27" s="46"/>
      <c r="AKS27" s="46"/>
      <c r="AKT27" s="46"/>
      <c r="AKU27" s="46"/>
      <c r="AKV27" s="46"/>
      <c r="AKW27" s="46"/>
      <c r="AKX27" s="46"/>
      <c r="AKY27" s="46"/>
      <c r="AKZ27" s="46"/>
      <c r="ALA27" s="46"/>
      <c r="ALB27" s="46"/>
      <c r="ALC27" s="46"/>
      <c r="ALD27" s="46"/>
      <c r="ALE27" s="46"/>
      <c r="ALF27" s="46"/>
      <c r="ALG27" s="46"/>
      <c r="ALH27" s="46"/>
      <c r="ALI27" s="46"/>
      <c r="ALJ27" s="46"/>
      <c r="ALK27" s="46"/>
      <c r="ALL27" s="46"/>
      <c r="ALM27" s="46"/>
      <c r="ALN27" s="46"/>
      <c r="ALO27" s="46"/>
      <c r="ALP27" s="46"/>
      <c r="ALQ27" s="46"/>
      <c r="ALR27" s="46"/>
      <c r="ALS27" s="46"/>
      <c r="ALT27" s="46"/>
      <c r="ALU27" s="46"/>
      <c r="ALV27" s="46"/>
      <c r="ALW27" s="46"/>
      <c r="ALX27" s="46"/>
      <c r="ALY27" s="46"/>
      <c r="ALZ27" s="46"/>
      <c r="AMA27" s="46"/>
      <c r="AMB27" s="46"/>
      <c r="AMC27" s="46"/>
      <c r="AMD27" s="46"/>
      <c r="AME27" s="46"/>
      <c r="AMF27" s="46"/>
      <c r="AMG27" s="46"/>
      <c r="AMH27" s="46"/>
      <c r="AMI27" s="46"/>
      <c r="AMJ27" s="46"/>
      <c r="AMK27" s="46"/>
      <c r="AML27" s="46"/>
      <c r="AMM27" s="46"/>
      <c r="AMN27" s="46"/>
      <c r="AMO27" s="46"/>
      <c r="AMP27" s="46"/>
      <c r="AMQ27" s="46"/>
      <c r="AMR27" s="46"/>
      <c r="AMS27" s="46"/>
      <c r="AMT27" s="46"/>
      <c r="AMU27" s="46"/>
      <c r="AMV27" s="46"/>
      <c r="AMW27" s="46"/>
      <c r="AMX27" s="46"/>
      <c r="AMY27" s="46"/>
      <c r="AMZ27" s="46"/>
      <c r="ANA27" s="46"/>
      <c r="ANB27" s="46"/>
      <c r="ANC27" s="46"/>
      <c r="AND27" s="46"/>
      <c r="ANE27" s="46"/>
      <c r="ANF27" s="46"/>
      <c r="ANG27" s="46"/>
      <c r="ANH27" s="46"/>
      <c r="ANI27" s="46"/>
      <c r="ANJ27" s="46"/>
      <c r="ANK27" s="46"/>
      <c r="ANL27" s="46"/>
      <c r="ANM27" s="46"/>
      <c r="ANN27" s="46"/>
      <c r="ANO27" s="46"/>
      <c r="ANP27" s="46"/>
      <c r="ANQ27" s="46"/>
      <c r="ANR27" s="46"/>
      <c r="ANS27" s="46"/>
      <c r="ANT27" s="46"/>
      <c r="ANU27" s="46"/>
      <c r="ANV27" s="46"/>
      <c r="ANW27" s="46"/>
      <c r="ANX27" s="46"/>
      <c r="ANY27" s="46"/>
      <c r="ANZ27" s="46"/>
      <c r="AOA27" s="46"/>
      <c r="AOB27" s="46"/>
      <c r="AOC27" s="46"/>
      <c r="AOD27" s="46"/>
      <c r="AOE27" s="46"/>
      <c r="AOF27" s="46"/>
      <c r="AOG27" s="46"/>
      <c r="AOH27" s="46"/>
      <c r="AOI27" s="46"/>
      <c r="AOJ27" s="46"/>
      <c r="AOK27" s="46"/>
      <c r="AOL27" s="46"/>
      <c r="AOM27" s="46"/>
      <c r="AON27" s="46"/>
      <c r="AOO27" s="46"/>
      <c r="AOP27" s="46"/>
      <c r="AOQ27" s="46"/>
      <c r="AOR27" s="46"/>
      <c r="AOS27" s="46"/>
      <c r="AOT27" s="46"/>
      <c r="AOU27" s="46"/>
      <c r="AOV27" s="46"/>
      <c r="AOW27" s="46"/>
      <c r="AOX27" s="46"/>
      <c r="AOY27" s="46"/>
      <c r="AOZ27" s="46"/>
      <c r="APA27" s="46"/>
      <c r="APB27" s="46"/>
      <c r="APC27" s="46"/>
      <c r="APD27" s="46"/>
      <c r="APE27" s="46"/>
      <c r="APF27" s="46"/>
      <c r="APG27" s="46"/>
      <c r="APH27" s="46"/>
      <c r="API27" s="46"/>
      <c r="APJ27" s="46"/>
      <c r="APK27" s="46"/>
      <c r="APL27" s="46"/>
      <c r="APM27" s="46"/>
      <c r="APN27" s="46"/>
      <c r="APO27" s="46"/>
      <c r="APP27" s="46"/>
      <c r="APQ27" s="46"/>
      <c r="APR27" s="46"/>
      <c r="APS27" s="46"/>
      <c r="APT27" s="46"/>
      <c r="APU27" s="46"/>
      <c r="APV27" s="46"/>
      <c r="APW27" s="46"/>
      <c r="APX27" s="46"/>
      <c r="APY27" s="46"/>
      <c r="APZ27" s="46"/>
      <c r="AQA27" s="46"/>
      <c r="AQB27" s="46"/>
      <c r="AQC27" s="46"/>
      <c r="AQD27" s="46"/>
      <c r="AQE27" s="46"/>
      <c r="AQF27" s="46"/>
      <c r="AQG27" s="46"/>
      <c r="AQH27" s="46"/>
      <c r="AQI27" s="46"/>
      <c r="AQJ27" s="46"/>
      <c r="AQK27" s="46"/>
      <c r="AQL27" s="46"/>
      <c r="AQM27" s="46"/>
      <c r="AQN27" s="46"/>
      <c r="AQO27" s="46"/>
      <c r="AQP27" s="46"/>
      <c r="AQQ27" s="46"/>
      <c r="AQR27" s="46"/>
      <c r="AQS27" s="46"/>
      <c r="AQT27" s="46"/>
      <c r="AQU27" s="46"/>
      <c r="AQV27" s="46"/>
      <c r="AQW27" s="46"/>
      <c r="AQX27" s="46"/>
      <c r="AQY27" s="46"/>
      <c r="AQZ27" s="46"/>
      <c r="ARA27" s="46"/>
      <c r="ARB27" s="46"/>
      <c r="ARC27" s="46"/>
      <c r="ARD27" s="46"/>
      <c r="ARE27" s="46"/>
      <c r="ARF27" s="46"/>
      <c r="ARG27" s="46"/>
      <c r="ARH27" s="46"/>
      <c r="ARI27" s="46"/>
      <c r="ARJ27" s="46"/>
      <c r="ARK27" s="46"/>
      <c r="ARL27" s="46"/>
      <c r="ARM27" s="46"/>
      <c r="ARN27" s="46"/>
      <c r="ARO27" s="46"/>
      <c r="ARP27" s="46"/>
      <c r="ARQ27" s="46"/>
      <c r="ARR27" s="46"/>
      <c r="ARS27" s="46"/>
      <c r="ART27" s="46"/>
      <c r="ARU27" s="46"/>
      <c r="ARV27" s="46"/>
      <c r="ARW27" s="46"/>
      <c r="ARX27" s="46"/>
      <c r="ARY27" s="46"/>
      <c r="ARZ27" s="46"/>
      <c r="ASA27" s="46"/>
      <c r="ASB27" s="46"/>
      <c r="ASC27" s="46"/>
      <c r="ASD27" s="46"/>
      <c r="ASE27" s="46"/>
      <c r="ASF27" s="46"/>
      <c r="ASG27" s="46"/>
      <c r="ASH27" s="46"/>
      <c r="ASI27" s="46"/>
      <c r="ASJ27" s="46"/>
      <c r="ASK27" s="46"/>
      <c r="ASL27" s="46"/>
      <c r="ASM27" s="46"/>
      <c r="ASN27" s="46"/>
      <c r="ASO27" s="46"/>
      <c r="ASP27" s="46"/>
      <c r="ASQ27" s="46"/>
      <c r="ASR27" s="46"/>
      <c r="ASS27" s="46"/>
      <c r="AST27" s="46"/>
      <c r="ASU27" s="46"/>
      <c r="ASV27" s="46"/>
      <c r="ASW27" s="46"/>
      <c r="ASX27" s="46"/>
      <c r="ASY27" s="46"/>
      <c r="ASZ27" s="46"/>
      <c r="ATA27" s="46"/>
      <c r="ATB27" s="46"/>
      <c r="ATC27" s="46"/>
      <c r="ATD27" s="46"/>
      <c r="ATE27" s="46"/>
      <c r="ATF27" s="46"/>
      <c r="ATG27" s="46"/>
      <c r="ATH27" s="46"/>
      <c r="ATI27" s="46"/>
      <c r="ATJ27" s="46"/>
      <c r="ATK27" s="46"/>
      <c r="ATL27" s="46"/>
      <c r="ATM27" s="46"/>
      <c r="ATN27" s="46"/>
      <c r="ATO27" s="46"/>
      <c r="ATP27" s="46"/>
      <c r="ATQ27" s="46"/>
      <c r="ATR27" s="46"/>
      <c r="ATS27" s="46"/>
      <c r="ATT27" s="46"/>
      <c r="ATU27" s="46"/>
      <c r="ATV27" s="46"/>
      <c r="ATW27" s="46"/>
      <c r="ATX27" s="46"/>
      <c r="ATY27" s="46"/>
      <c r="ATZ27" s="46"/>
      <c r="AUA27" s="46"/>
      <c r="AUB27" s="46"/>
      <c r="AUC27" s="46"/>
      <c r="AUD27" s="46"/>
      <c r="AUE27" s="46"/>
      <c r="AUF27" s="46"/>
      <c r="AUG27" s="46"/>
      <c r="AUH27" s="46"/>
      <c r="AUI27" s="46"/>
      <c r="AUJ27" s="46"/>
      <c r="AUK27" s="46"/>
      <c r="AUL27" s="46"/>
      <c r="AUM27" s="46"/>
      <c r="AUN27" s="46"/>
      <c r="AUO27" s="46"/>
      <c r="AUP27" s="46"/>
      <c r="AUQ27" s="46"/>
      <c r="AUR27" s="46"/>
      <c r="AUS27" s="46"/>
      <c r="AUT27" s="46"/>
      <c r="AUU27" s="46"/>
      <c r="AUV27" s="46"/>
      <c r="AUW27" s="46"/>
      <c r="AUX27" s="46"/>
      <c r="AUY27" s="46"/>
      <c r="AUZ27" s="46"/>
      <c r="AVA27" s="46"/>
      <c r="AVB27" s="46"/>
      <c r="AVC27" s="46"/>
      <c r="AVD27" s="46"/>
      <c r="AVE27" s="46"/>
      <c r="AVF27" s="46"/>
      <c r="AVG27" s="46"/>
      <c r="AVH27" s="46"/>
      <c r="AVI27" s="46"/>
      <c r="AVJ27" s="46"/>
      <c r="AVK27" s="46"/>
      <c r="AVL27" s="46"/>
      <c r="AVM27" s="46"/>
      <c r="AVN27" s="46"/>
      <c r="AVO27" s="46"/>
      <c r="AVP27" s="46"/>
      <c r="AVQ27" s="46"/>
      <c r="AVR27" s="46"/>
      <c r="AVS27" s="46"/>
      <c r="AVT27" s="46"/>
      <c r="AVU27" s="46"/>
      <c r="AVV27" s="46"/>
      <c r="AVW27" s="46"/>
      <c r="AVX27" s="46"/>
      <c r="AVY27" s="46"/>
      <c r="AVZ27" s="46"/>
      <c r="AWA27" s="46"/>
      <c r="AWB27" s="46"/>
      <c r="AWC27" s="46"/>
      <c r="AWD27" s="46"/>
      <c r="AWE27" s="46"/>
      <c r="AWF27" s="46"/>
      <c r="AWG27" s="46"/>
      <c r="AWH27" s="46"/>
      <c r="AWI27" s="46"/>
      <c r="AWJ27" s="46"/>
      <c r="AWK27" s="46"/>
      <c r="AWL27" s="46"/>
      <c r="AWM27" s="46"/>
      <c r="AWN27" s="46"/>
      <c r="AWO27" s="46"/>
      <c r="AWP27" s="46"/>
      <c r="AWQ27" s="46"/>
      <c r="AWR27" s="46"/>
      <c r="AWS27" s="46"/>
      <c r="AWT27" s="46"/>
      <c r="AWU27" s="46"/>
      <c r="AWV27" s="46"/>
      <c r="AWW27" s="46"/>
      <c r="AWX27" s="46"/>
      <c r="AWY27" s="46"/>
      <c r="AWZ27" s="46"/>
      <c r="AXA27" s="46"/>
      <c r="AXB27" s="46"/>
      <c r="AXC27" s="46"/>
      <c r="AXD27" s="46"/>
      <c r="AXE27" s="46"/>
      <c r="AXF27" s="46"/>
      <c r="AXG27" s="46"/>
      <c r="AXH27" s="46"/>
      <c r="AXI27" s="46"/>
      <c r="AXJ27" s="46"/>
      <c r="AXK27" s="46"/>
      <c r="AXL27" s="46"/>
      <c r="AXM27" s="46"/>
      <c r="AXN27" s="46"/>
      <c r="AXO27" s="46"/>
      <c r="AXP27" s="46"/>
      <c r="AXQ27" s="46"/>
      <c r="AXR27" s="46"/>
      <c r="AXS27" s="46"/>
      <c r="AXT27" s="46"/>
      <c r="AXU27" s="46"/>
      <c r="AXV27" s="46"/>
      <c r="AXW27" s="46"/>
      <c r="AXX27" s="46"/>
      <c r="AXY27" s="46"/>
      <c r="AXZ27" s="46"/>
      <c r="AYA27" s="46"/>
      <c r="AYB27" s="46"/>
      <c r="AYC27" s="46"/>
      <c r="AYD27" s="46"/>
      <c r="AYE27" s="46"/>
      <c r="AYF27" s="46"/>
      <c r="AYG27" s="46"/>
      <c r="AYH27" s="46"/>
      <c r="AYI27" s="46"/>
      <c r="AYJ27" s="46"/>
      <c r="AYK27" s="46"/>
      <c r="AYL27" s="46"/>
      <c r="AYM27" s="46"/>
      <c r="AYN27" s="46"/>
      <c r="AYO27" s="46"/>
      <c r="AYP27" s="46"/>
      <c r="AYQ27" s="46"/>
      <c r="AYR27" s="46"/>
      <c r="AYS27" s="46"/>
      <c r="AYT27" s="46"/>
      <c r="AYU27" s="46"/>
      <c r="AYV27" s="46"/>
      <c r="AYW27" s="46"/>
      <c r="AYX27" s="46"/>
      <c r="AYY27" s="46"/>
      <c r="AYZ27" s="46"/>
      <c r="AZA27" s="46"/>
      <c r="AZB27" s="46"/>
      <c r="AZC27" s="46"/>
      <c r="AZD27" s="46"/>
      <c r="AZE27" s="46"/>
      <c r="AZF27" s="46"/>
      <c r="AZG27" s="46"/>
      <c r="AZH27" s="46"/>
      <c r="AZI27" s="46"/>
      <c r="AZJ27" s="46"/>
      <c r="AZK27" s="46"/>
      <c r="AZL27" s="46"/>
      <c r="AZM27" s="46"/>
      <c r="AZN27" s="46"/>
      <c r="AZO27" s="46"/>
      <c r="AZP27" s="46"/>
      <c r="AZQ27" s="46"/>
      <c r="AZR27" s="46"/>
      <c r="AZS27" s="46"/>
      <c r="AZT27" s="46"/>
      <c r="AZU27" s="46"/>
      <c r="AZV27" s="46"/>
      <c r="AZW27" s="46"/>
      <c r="AZX27" s="46"/>
      <c r="AZY27" s="46"/>
      <c r="AZZ27" s="46"/>
      <c r="BAA27" s="46"/>
      <c r="BAB27" s="46"/>
      <c r="BAC27" s="46"/>
      <c r="BAD27" s="46"/>
      <c r="BAE27" s="46"/>
      <c r="BAF27" s="46"/>
      <c r="BAG27" s="46"/>
      <c r="BAH27" s="46"/>
      <c r="BAI27" s="46"/>
      <c r="BAJ27" s="46"/>
      <c r="BAK27" s="46"/>
      <c r="BAL27" s="46"/>
      <c r="BAM27" s="46"/>
      <c r="BAN27" s="46"/>
      <c r="BAO27" s="46"/>
      <c r="BAP27" s="46"/>
      <c r="BAQ27" s="46"/>
      <c r="BAR27" s="46"/>
      <c r="BAS27" s="46"/>
      <c r="BAT27" s="46"/>
      <c r="BAU27" s="46"/>
      <c r="BAV27" s="46"/>
      <c r="BAW27" s="46"/>
      <c r="BAX27" s="46"/>
      <c r="BAY27" s="46"/>
      <c r="BAZ27" s="46"/>
      <c r="BBA27" s="46"/>
      <c r="BBB27" s="46"/>
      <c r="BBC27" s="46"/>
      <c r="BBD27" s="46"/>
      <c r="BBE27" s="46"/>
      <c r="BBF27" s="46"/>
      <c r="BBG27" s="46"/>
      <c r="BBH27" s="46"/>
      <c r="BBI27" s="46"/>
      <c r="BBJ27" s="46"/>
      <c r="BBK27" s="46"/>
      <c r="BBL27" s="46"/>
      <c r="BBM27" s="46"/>
      <c r="BBN27" s="46"/>
      <c r="BBO27" s="46"/>
      <c r="BBP27" s="46"/>
      <c r="BBQ27" s="46"/>
      <c r="BBR27" s="46"/>
      <c r="BBS27" s="46"/>
      <c r="BBT27" s="46"/>
      <c r="BBU27" s="46"/>
      <c r="BBV27" s="46"/>
      <c r="BBW27" s="46"/>
      <c r="BBX27" s="46"/>
      <c r="BBY27" s="46"/>
      <c r="BBZ27" s="46"/>
      <c r="BCA27" s="46"/>
      <c r="BCB27" s="46"/>
      <c r="BCC27" s="46"/>
      <c r="BCD27" s="46"/>
      <c r="BCE27" s="46"/>
      <c r="BCF27" s="46"/>
      <c r="BCG27" s="46"/>
      <c r="BCH27" s="46"/>
      <c r="BCI27" s="46"/>
      <c r="BCJ27" s="46"/>
      <c r="BCK27" s="46"/>
      <c r="BCL27" s="46"/>
      <c r="BCM27" s="46"/>
      <c r="BCN27" s="46"/>
      <c r="BCO27" s="46"/>
      <c r="BCP27" s="46"/>
      <c r="BCQ27" s="46"/>
      <c r="BCR27" s="46"/>
      <c r="BCS27" s="46"/>
      <c r="BCT27" s="46"/>
      <c r="BCU27" s="46"/>
      <c r="BCV27" s="46"/>
      <c r="BCW27" s="46"/>
      <c r="BCX27" s="46"/>
      <c r="BCY27" s="46"/>
      <c r="BCZ27" s="46"/>
      <c r="BDA27" s="46"/>
      <c r="BDB27" s="46"/>
      <c r="BDC27" s="46"/>
      <c r="BDD27" s="46"/>
      <c r="BDE27" s="46"/>
      <c r="BDF27" s="46"/>
      <c r="BDG27" s="46"/>
      <c r="BDH27" s="46"/>
      <c r="BDI27" s="46"/>
      <c r="BDJ27" s="46"/>
      <c r="BDK27" s="46"/>
      <c r="BDL27" s="46"/>
      <c r="BDM27" s="46"/>
      <c r="BDN27" s="46"/>
      <c r="BDO27" s="46"/>
      <c r="BDP27" s="46"/>
      <c r="BDQ27" s="46"/>
      <c r="BDR27" s="46"/>
      <c r="BDS27" s="46"/>
      <c r="BDT27" s="46"/>
      <c r="BDU27" s="46"/>
      <c r="BDV27" s="46"/>
      <c r="BDW27" s="46"/>
      <c r="BDX27" s="46"/>
      <c r="BDY27" s="46"/>
      <c r="BDZ27" s="46"/>
      <c r="BEA27" s="46"/>
      <c r="BEB27" s="46"/>
      <c r="BEC27" s="46"/>
      <c r="BED27" s="46"/>
      <c r="BEE27" s="46"/>
      <c r="BEF27" s="46"/>
      <c r="BEG27" s="46"/>
      <c r="BEH27" s="46"/>
      <c r="BEI27" s="46"/>
      <c r="BEJ27" s="46"/>
      <c r="BEK27" s="46"/>
      <c r="BEL27" s="46"/>
      <c r="BEM27" s="46"/>
      <c r="BEN27" s="46"/>
      <c r="BEO27" s="46"/>
      <c r="BEP27" s="46"/>
      <c r="BEQ27" s="46"/>
      <c r="BER27" s="46"/>
      <c r="BES27" s="46"/>
      <c r="BET27" s="46"/>
      <c r="BEU27" s="46"/>
      <c r="BEV27" s="46"/>
      <c r="BEW27" s="46"/>
      <c r="BEX27" s="46"/>
      <c r="BEY27" s="46"/>
      <c r="BEZ27" s="46"/>
      <c r="BFA27" s="46"/>
      <c r="BFB27" s="46"/>
      <c r="BFC27" s="46"/>
      <c r="BFD27" s="46"/>
      <c r="BFE27" s="46"/>
      <c r="BFF27" s="46"/>
      <c r="BFG27" s="46"/>
      <c r="BFH27" s="46"/>
      <c r="BFI27" s="46"/>
      <c r="BFJ27" s="46"/>
      <c r="BFK27" s="46"/>
      <c r="BFL27" s="46"/>
      <c r="BFM27" s="46"/>
      <c r="BFN27" s="46"/>
      <c r="BFO27" s="46"/>
      <c r="BFP27" s="46"/>
      <c r="BFQ27" s="46"/>
      <c r="BFR27" s="46"/>
      <c r="BFS27" s="46"/>
      <c r="BFT27" s="46"/>
      <c r="BFU27" s="46"/>
      <c r="BFV27" s="46"/>
      <c r="BFW27" s="46"/>
      <c r="BFX27" s="46"/>
      <c r="BFY27" s="46"/>
      <c r="BFZ27" s="46"/>
      <c r="BGA27" s="46"/>
      <c r="BGB27" s="46"/>
      <c r="BGC27" s="46"/>
      <c r="BGD27" s="46"/>
      <c r="BGE27" s="46"/>
      <c r="BGF27" s="46"/>
      <c r="BGG27" s="46"/>
      <c r="BGH27" s="46"/>
      <c r="BGI27" s="46"/>
      <c r="BGJ27" s="46"/>
      <c r="BGK27" s="46"/>
      <c r="BGL27" s="46"/>
      <c r="BGM27" s="46"/>
      <c r="BGN27" s="46"/>
      <c r="BGO27" s="46"/>
      <c r="BGP27" s="46"/>
      <c r="BGQ27" s="46"/>
      <c r="BGR27" s="46"/>
      <c r="BGS27" s="46"/>
      <c r="BGT27" s="46"/>
      <c r="BGU27" s="46"/>
      <c r="BGV27" s="46"/>
      <c r="BGW27" s="46"/>
      <c r="BGX27" s="46"/>
      <c r="BGY27" s="46"/>
      <c r="BGZ27" s="46"/>
      <c r="BHA27" s="46"/>
      <c r="BHB27" s="46"/>
      <c r="BHC27" s="46"/>
      <c r="BHD27" s="46"/>
      <c r="BHE27" s="46"/>
      <c r="BHF27" s="46"/>
      <c r="BHG27" s="46"/>
      <c r="BHH27" s="46"/>
      <c r="BHI27" s="46"/>
      <c r="BHJ27" s="46"/>
      <c r="BHK27" s="46"/>
      <c r="BHL27" s="46"/>
      <c r="BHM27" s="46"/>
      <c r="BHN27" s="46"/>
      <c r="BHO27" s="46"/>
      <c r="BHP27" s="46"/>
      <c r="BHQ27" s="46"/>
      <c r="BHR27" s="46"/>
      <c r="BHS27" s="46"/>
      <c r="BHT27" s="46"/>
      <c r="BHU27" s="46"/>
      <c r="BHV27" s="46"/>
      <c r="BHW27" s="46"/>
      <c r="BHX27" s="46"/>
      <c r="BHY27" s="46"/>
      <c r="BHZ27" s="46"/>
      <c r="BIA27" s="46"/>
      <c r="BIB27" s="46"/>
      <c r="BIC27" s="46"/>
      <c r="BID27" s="46"/>
      <c r="BIE27" s="46"/>
      <c r="BIF27" s="46"/>
      <c r="BIG27" s="46"/>
      <c r="BIH27" s="46"/>
      <c r="BII27" s="46"/>
      <c r="BIJ27" s="46"/>
      <c r="BIK27" s="46"/>
      <c r="BIL27" s="46"/>
      <c r="BIM27" s="46"/>
      <c r="BIN27" s="46"/>
      <c r="BIO27" s="46"/>
      <c r="BIP27" s="46"/>
      <c r="BIQ27" s="46"/>
      <c r="BIR27" s="46"/>
      <c r="BIS27" s="46"/>
      <c r="BIT27" s="46"/>
      <c r="BIU27" s="46"/>
      <c r="BIV27" s="46"/>
      <c r="BIW27" s="46"/>
      <c r="BIX27" s="46"/>
      <c r="BIY27" s="46"/>
      <c r="BIZ27" s="46"/>
      <c r="BJA27" s="46"/>
      <c r="BJB27" s="46"/>
      <c r="BJC27" s="46"/>
      <c r="BJD27" s="46"/>
      <c r="BJE27" s="46"/>
      <c r="BJF27" s="46"/>
      <c r="BJG27" s="46"/>
      <c r="BJH27" s="46"/>
      <c r="BJI27" s="46"/>
      <c r="BJJ27" s="46"/>
      <c r="BJK27" s="46"/>
      <c r="BJL27" s="46"/>
      <c r="BJM27" s="46"/>
      <c r="BJN27" s="46"/>
      <c r="BJO27" s="46"/>
      <c r="BJP27" s="46"/>
      <c r="BJQ27" s="46"/>
      <c r="BJR27" s="46"/>
      <c r="BJS27" s="46"/>
      <c r="BJT27" s="46"/>
      <c r="BJU27" s="46"/>
      <c r="BJV27" s="46"/>
      <c r="BJW27" s="46"/>
      <c r="BJX27" s="46"/>
      <c r="BJY27" s="46"/>
      <c r="BJZ27" s="46"/>
      <c r="BKA27" s="46"/>
      <c r="BKB27" s="46"/>
      <c r="BKC27" s="46"/>
      <c r="BKD27" s="46"/>
      <c r="BKE27" s="46"/>
      <c r="BKF27" s="46"/>
      <c r="BKG27" s="46"/>
      <c r="BKH27" s="46"/>
      <c r="BKI27" s="46"/>
      <c r="BKJ27" s="46"/>
      <c r="BKK27" s="46"/>
      <c r="BKL27" s="46"/>
      <c r="BKM27" s="46"/>
      <c r="BKN27" s="46"/>
      <c r="BKO27" s="46"/>
      <c r="BKP27" s="46"/>
      <c r="BKQ27" s="46"/>
      <c r="BKR27" s="46"/>
      <c r="BKS27" s="46"/>
      <c r="BKT27" s="46"/>
      <c r="BKU27" s="46"/>
      <c r="BKV27" s="46"/>
      <c r="BKW27" s="46"/>
      <c r="BKX27" s="46"/>
      <c r="BKY27" s="46"/>
      <c r="BKZ27" s="46"/>
      <c r="BLA27" s="46"/>
      <c r="BLB27" s="46"/>
      <c r="BLC27" s="46"/>
      <c r="BLD27" s="46"/>
      <c r="BLE27" s="46"/>
      <c r="BLF27" s="46"/>
      <c r="BLG27" s="46"/>
      <c r="BLH27" s="46"/>
      <c r="BLI27" s="46"/>
      <c r="BLJ27" s="46"/>
      <c r="BLK27" s="46"/>
      <c r="BLL27" s="46"/>
      <c r="BLM27" s="46"/>
      <c r="BLN27" s="46"/>
      <c r="BLO27" s="46"/>
      <c r="BLP27" s="46"/>
      <c r="BLQ27" s="46"/>
      <c r="BLR27" s="46"/>
      <c r="BLS27" s="46"/>
      <c r="BLT27" s="46"/>
      <c r="BLU27" s="46"/>
      <c r="BLV27" s="46"/>
      <c r="BLW27" s="46"/>
      <c r="BLX27" s="46"/>
      <c r="BLY27" s="46"/>
      <c r="BLZ27" s="46"/>
      <c r="BMA27" s="46"/>
      <c r="BMB27" s="46"/>
      <c r="BMC27" s="46"/>
      <c r="BMD27" s="46"/>
      <c r="BME27" s="46"/>
      <c r="BMF27" s="46"/>
      <c r="BMG27" s="46"/>
      <c r="BMH27" s="46"/>
      <c r="BMI27" s="46"/>
      <c r="BMJ27" s="46"/>
      <c r="BMK27" s="46"/>
      <c r="BML27" s="46"/>
      <c r="BMM27" s="46"/>
      <c r="BMN27" s="46"/>
      <c r="BMO27" s="46"/>
      <c r="BMP27" s="46"/>
      <c r="BMQ27" s="46"/>
      <c r="BMR27" s="46"/>
      <c r="BMS27" s="46"/>
      <c r="BMT27" s="46"/>
      <c r="BMU27" s="46"/>
      <c r="BMV27" s="46"/>
      <c r="BMW27" s="46"/>
      <c r="BMX27" s="46"/>
      <c r="BMY27" s="46"/>
      <c r="BMZ27" s="46"/>
      <c r="BNA27" s="46"/>
      <c r="BNB27" s="46"/>
      <c r="BNC27" s="46"/>
      <c r="BND27" s="46"/>
      <c r="BNE27" s="46"/>
      <c r="BNF27" s="46"/>
      <c r="BNG27" s="46"/>
      <c r="BNH27" s="46"/>
      <c r="BNI27" s="46"/>
      <c r="BNJ27" s="46"/>
      <c r="BNK27" s="46"/>
      <c r="BNL27" s="46"/>
      <c r="BNM27" s="46"/>
      <c r="BNN27" s="46"/>
      <c r="BNO27" s="46"/>
      <c r="BNP27" s="46"/>
      <c r="BNQ27" s="46"/>
      <c r="BNR27" s="46"/>
      <c r="BNS27" s="46"/>
      <c r="BNT27" s="46"/>
      <c r="BNU27" s="46"/>
      <c r="BNV27" s="46"/>
      <c r="BNW27" s="46"/>
      <c r="BNX27" s="46"/>
      <c r="BNY27" s="46"/>
      <c r="BNZ27" s="46"/>
      <c r="BOA27" s="46"/>
      <c r="BOB27" s="46"/>
      <c r="BOC27" s="46"/>
      <c r="BOD27" s="46"/>
      <c r="BOE27" s="46"/>
      <c r="BOF27" s="46"/>
      <c r="BOG27" s="46"/>
      <c r="BOH27" s="46"/>
      <c r="BOI27" s="46"/>
      <c r="BOJ27" s="46"/>
      <c r="BOK27" s="46"/>
      <c r="BOL27" s="46"/>
      <c r="BOM27" s="46"/>
      <c r="BON27" s="46"/>
      <c r="BOO27" s="46"/>
      <c r="BOP27" s="46"/>
      <c r="BOQ27" s="46"/>
      <c r="BOR27" s="46"/>
      <c r="BOS27" s="46"/>
      <c r="BOT27" s="46"/>
      <c r="BOU27" s="46"/>
      <c r="BOV27" s="46"/>
      <c r="BOW27" s="46"/>
      <c r="BOX27" s="46"/>
      <c r="BOY27" s="46"/>
      <c r="BOZ27" s="46"/>
      <c r="BPA27" s="46"/>
      <c r="BPB27" s="46"/>
      <c r="BPC27" s="46"/>
      <c r="BPD27" s="46"/>
      <c r="BPE27" s="46"/>
      <c r="BPF27" s="46"/>
      <c r="BPG27" s="46"/>
      <c r="BPH27" s="46"/>
      <c r="BPI27" s="46"/>
      <c r="BPJ27" s="46"/>
      <c r="BPK27" s="46"/>
      <c r="BPL27" s="46"/>
      <c r="BPM27" s="46"/>
      <c r="BPN27" s="46"/>
      <c r="BPO27" s="46"/>
      <c r="BPP27" s="46"/>
      <c r="BPQ27" s="46"/>
      <c r="BPR27" s="46"/>
      <c r="BPS27" s="46"/>
      <c r="BPT27" s="46"/>
      <c r="BPU27" s="46"/>
      <c r="BPV27" s="46"/>
      <c r="BPW27" s="46"/>
      <c r="BPX27" s="46"/>
      <c r="BPY27" s="46"/>
      <c r="BPZ27" s="46"/>
      <c r="BQA27" s="46"/>
      <c r="BQB27" s="46"/>
      <c r="BQC27" s="46"/>
      <c r="BQD27" s="46"/>
      <c r="BQE27" s="46"/>
      <c r="BQF27" s="46"/>
      <c r="BQG27" s="46"/>
      <c r="BQH27" s="46"/>
      <c r="BQI27" s="46"/>
      <c r="BQJ27" s="46"/>
      <c r="BQK27" s="46"/>
      <c r="BQL27" s="46"/>
      <c r="BQM27" s="46"/>
      <c r="BQN27" s="46"/>
      <c r="BQO27" s="46"/>
      <c r="BQP27" s="46"/>
      <c r="BQQ27" s="46"/>
      <c r="BQR27" s="46"/>
      <c r="BQS27" s="46"/>
      <c r="BQT27" s="46"/>
      <c r="BQU27" s="46"/>
      <c r="BQV27" s="46"/>
      <c r="BQW27" s="46"/>
      <c r="BQX27" s="46"/>
      <c r="BQY27" s="46"/>
      <c r="BQZ27" s="46"/>
    </row>
    <row r="28" spans="1:1820" s="12" customFormat="1" ht="27.95" hidden="1" customHeight="1" outlineLevel="4" x14ac:dyDescent="0.2">
      <c r="A28" s="282"/>
      <c r="B28" s="297"/>
      <c r="C28" s="77" t="s">
        <v>1149</v>
      </c>
      <c r="D28" s="10" t="s">
        <v>1149</v>
      </c>
      <c r="E28" s="78" t="s">
        <v>1047</v>
      </c>
      <c r="F28" s="78"/>
      <c r="G28" s="78"/>
      <c r="H28" s="10" t="s">
        <v>1027</v>
      </c>
      <c r="I28" s="10" t="s">
        <v>14</v>
      </c>
      <c r="J28" s="78"/>
      <c r="K28" s="78"/>
      <c r="L28" s="78"/>
      <c r="M28" s="78"/>
      <c r="N28" s="103" t="s">
        <v>192</v>
      </c>
      <c r="O28" s="103" t="s">
        <v>210</v>
      </c>
      <c r="P28" s="104">
        <v>0</v>
      </c>
      <c r="Q28" s="104">
        <v>0</v>
      </c>
      <c r="R28" s="104">
        <v>0</v>
      </c>
      <c r="S28" s="104">
        <v>0</v>
      </c>
      <c r="T28" s="104">
        <v>0</v>
      </c>
      <c r="U28" s="143">
        <v>0</v>
      </c>
      <c r="V28" s="104">
        <v>0</v>
      </c>
      <c r="W28" s="104">
        <v>0</v>
      </c>
      <c r="X28" s="104">
        <v>0</v>
      </c>
      <c r="Y28" s="104">
        <v>0</v>
      </c>
      <c r="Z28" s="104">
        <v>0</v>
      </c>
      <c r="AA28" s="104">
        <v>1</v>
      </c>
      <c r="AB28" s="198">
        <f t="shared" si="8"/>
        <v>1</v>
      </c>
      <c r="AC28" s="104">
        <v>0</v>
      </c>
      <c r="AD28" s="104">
        <v>0</v>
      </c>
      <c r="AE28" s="104">
        <v>0</v>
      </c>
      <c r="AF28" s="104">
        <v>0</v>
      </c>
      <c r="AG28" s="104">
        <v>0</v>
      </c>
      <c r="AH28" s="143">
        <v>0</v>
      </c>
      <c r="AI28" s="104">
        <v>0</v>
      </c>
      <c r="AJ28" s="104">
        <v>0</v>
      </c>
      <c r="AK28" s="104">
        <v>0</v>
      </c>
      <c r="AL28" s="104">
        <v>0</v>
      </c>
      <c r="AM28" s="104">
        <v>0</v>
      </c>
      <c r="AN28" s="104">
        <v>0</v>
      </c>
      <c r="AO28" s="21">
        <f t="shared" si="11"/>
        <v>0</v>
      </c>
      <c r="AP28" s="189" t="str">
        <f t="shared" si="12"/>
        <v/>
      </c>
      <c r="AQ28" s="91" t="str">
        <f>+IF(AP28="","",IF(AND(SUM($P28:U28)=1,SUM($AC28:AH28)=1),"TERMINADA",IF(SUM($P28:U28)=0,"SIN INICIAR",IF(AP28&gt;1,"ADELANTADA",IF(AP28&lt;0.6,"CRÍTICA",IF(AP28&lt;0.95,"EN PROCESO","GESTIÓN NORMAL"))))))</f>
        <v/>
      </c>
      <c r="AR28" s="38" t="str">
        <f t="shared" si="10"/>
        <v/>
      </c>
      <c r="AS28" s="44"/>
      <c r="AT28" s="44"/>
      <c r="AU28" s="44"/>
      <c r="AV28" s="79"/>
      <c r="AW28" s="79"/>
      <c r="AX28" s="162"/>
      <c r="AY28" s="79"/>
      <c r="AZ28" s="79"/>
      <c r="BA28" s="233">
        <f t="shared" si="2"/>
        <v>1</v>
      </c>
      <c r="BB28" s="79"/>
      <c r="BC28" s="79"/>
      <c r="BD28" s="79"/>
      <c r="BE28" s="79"/>
      <c r="BF28" s="79"/>
      <c r="BG28" s="79"/>
      <c r="BH28" s="79"/>
      <c r="BI28" s="79"/>
      <c r="BJ28" s="79"/>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c r="FF28" s="46"/>
      <c r="FG28" s="46"/>
      <c r="FH28" s="46"/>
      <c r="FI28" s="46"/>
      <c r="FJ28" s="46"/>
      <c r="FK28" s="46"/>
      <c r="FL28" s="46"/>
      <c r="FM28" s="46"/>
      <c r="FN28" s="46"/>
      <c r="FO28" s="46"/>
      <c r="FP28" s="46"/>
      <c r="FQ28" s="46"/>
      <c r="FR28" s="46"/>
      <c r="FS28" s="46"/>
      <c r="FT28" s="46"/>
      <c r="FU28" s="46"/>
      <c r="FV28" s="46"/>
      <c r="FW28" s="46"/>
      <c r="FX28" s="46"/>
      <c r="FY28" s="46"/>
      <c r="FZ28" s="46"/>
      <c r="GA28" s="46"/>
      <c r="GB28" s="46"/>
      <c r="GC28" s="46"/>
      <c r="GD28" s="46"/>
      <c r="GE28" s="46"/>
      <c r="GF28" s="46"/>
      <c r="GG28" s="46"/>
      <c r="GH28" s="46"/>
      <c r="GI28" s="46"/>
      <c r="GJ28" s="46"/>
      <c r="GK28" s="46"/>
      <c r="GL28" s="46"/>
      <c r="GM28" s="46"/>
      <c r="GN28" s="46"/>
      <c r="GO28" s="46"/>
      <c r="GP28" s="46"/>
      <c r="GQ28" s="46"/>
      <c r="GR28" s="46"/>
      <c r="GS28" s="46"/>
      <c r="GT28" s="46"/>
      <c r="GU28" s="46"/>
      <c r="GV28" s="46"/>
      <c r="GW28" s="46"/>
      <c r="GX28" s="46"/>
      <c r="GY28" s="46"/>
      <c r="GZ28" s="46"/>
      <c r="HA28" s="46"/>
      <c r="HB28" s="46"/>
      <c r="HC28" s="46"/>
      <c r="HD28" s="46"/>
      <c r="HE28" s="46"/>
      <c r="HF28" s="46"/>
      <c r="HG28" s="46"/>
      <c r="HH28" s="46"/>
      <c r="HI28" s="46"/>
      <c r="HJ28" s="46"/>
      <c r="HK28" s="46"/>
      <c r="HL28" s="46"/>
      <c r="HM28" s="46"/>
      <c r="HN28" s="46"/>
      <c r="HO28" s="46"/>
      <c r="HP28" s="46"/>
      <c r="HQ28" s="46"/>
      <c r="HR28" s="46"/>
      <c r="HS28" s="46"/>
      <c r="HT28" s="46"/>
      <c r="HU28" s="46"/>
      <c r="HV28" s="46"/>
      <c r="HW28" s="46"/>
      <c r="HX28" s="46"/>
      <c r="HY28" s="46"/>
      <c r="HZ28" s="46"/>
      <c r="IA28" s="46"/>
      <c r="IB28" s="46"/>
      <c r="IC28" s="46"/>
      <c r="ID28" s="46"/>
      <c r="IE28" s="46"/>
      <c r="IF28" s="46"/>
      <c r="IG28" s="46"/>
      <c r="IH28" s="46"/>
      <c r="II28" s="46"/>
      <c r="IJ28" s="46"/>
      <c r="IK28" s="46"/>
      <c r="IL28" s="46"/>
      <c r="IM28" s="46"/>
      <c r="IN28" s="46"/>
      <c r="IO28" s="46"/>
      <c r="IP28" s="46"/>
      <c r="IQ28" s="46"/>
      <c r="IR28" s="46"/>
      <c r="IS28" s="46"/>
      <c r="IT28" s="46"/>
      <c r="IU28" s="46"/>
      <c r="IV28" s="46"/>
      <c r="IW28" s="46"/>
      <c r="IX28" s="46"/>
      <c r="IY28" s="46"/>
      <c r="IZ28" s="46"/>
      <c r="JA28" s="46"/>
      <c r="JB28" s="46"/>
      <c r="JC28" s="46"/>
      <c r="JD28" s="46"/>
      <c r="JE28" s="46"/>
      <c r="JF28" s="46"/>
      <c r="JG28" s="46"/>
      <c r="JH28" s="46"/>
      <c r="JI28" s="46"/>
      <c r="JJ28" s="46"/>
      <c r="JK28" s="46"/>
      <c r="JL28" s="46"/>
      <c r="JM28" s="46"/>
      <c r="JN28" s="46"/>
      <c r="JO28" s="46"/>
      <c r="JP28" s="46"/>
      <c r="JQ28" s="46"/>
      <c r="JR28" s="46"/>
      <c r="JS28" s="46"/>
      <c r="JT28" s="46"/>
      <c r="JU28" s="46"/>
      <c r="JV28" s="46"/>
      <c r="JW28" s="46"/>
      <c r="JX28" s="46"/>
      <c r="JY28" s="46"/>
      <c r="JZ28" s="46"/>
      <c r="KA28" s="46"/>
      <c r="KB28" s="46"/>
      <c r="KC28" s="46"/>
      <c r="KD28" s="46"/>
      <c r="KE28" s="46"/>
      <c r="KF28" s="46"/>
      <c r="KG28" s="46"/>
      <c r="KH28" s="46"/>
      <c r="KI28" s="46"/>
      <c r="KJ28" s="46"/>
      <c r="KK28" s="46"/>
      <c r="KL28" s="46"/>
      <c r="KM28" s="46"/>
      <c r="KN28" s="46"/>
      <c r="KO28" s="46"/>
      <c r="KP28" s="46"/>
      <c r="KQ28" s="46"/>
      <c r="KR28" s="46"/>
      <c r="KS28" s="46"/>
      <c r="KT28" s="46"/>
      <c r="KU28" s="46"/>
      <c r="KV28" s="46"/>
      <c r="KW28" s="46"/>
      <c r="KX28" s="46"/>
      <c r="KY28" s="46"/>
      <c r="KZ28" s="46"/>
      <c r="LA28" s="46"/>
      <c r="LB28" s="46"/>
      <c r="LC28" s="46"/>
      <c r="LD28" s="46"/>
      <c r="LE28" s="46"/>
      <c r="LF28" s="46"/>
      <c r="LG28" s="46"/>
      <c r="LH28" s="46"/>
      <c r="LI28" s="46"/>
      <c r="LJ28" s="46"/>
      <c r="LK28" s="46"/>
      <c r="LL28" s="46"/>
      <c r="LM28" s="46"/>
      <c r="LN28" s="46"/>
      <c r="LO28" s="46"/>
      <c r="LP28" s="46"/>
      <c r="LQ28" s="46"/>
      <c r="LR28" s="46"/>
      <c r="LS28" s="46"/>
      <c r="LT28" s="46"/>
      <c r="LU28" s="46"/>
      <c r="LV28" s="46"/>
      <c r="LW28" s="46"/>
      <c r="LX28" s="46"/>
      <c r="LY28" s="46"/>
      <c r="LZ28" s="46"/>
      <c r="MA28" s="46"/>
      <c r="MB28" s="46"/>
      <c r="MC28" s="46"/>
      <c r="MD28" s="46"/>
      <c r="ME28" s="46"/>
      <c r="MF28" s="46"/>
      <c r="MG28" s="46"/>
      <c r="MH28" s="46"/>
      <c r="MI28" s="46"/>
      <c r="MJ28" s="46"/>
      <c r="MK28" s="46"/>
      <c r="ML28" s="46"/>
      <c r="MM28" s="46"/>
      <c r="MN28" s="46"/>
      <c r="MO28" s="46"/>
      <c r="MP28" s="46"/>
      <c r="MQ28" s="46"/>
      <c r="MR28" s="46"/>
      <c r="MS28" s="46"/>
      <c r="MT28" s="46"/>
      <c r="MU28" s="46"/>
      <c r="MV28" s="46"/>
      <c r="MW28" s="46"/>
      <c r="MX28" s="46"/>
      <c r="MY28" s="46"/>
      <c r="MZ28" s="46"/>
      <c r="NA28" s="46"/>
      <c r="NB28" s="46"/>
      <c r="NC28" s="46"/>
      <c r="ND28" s="46"/>
      <c r="NE28" s="46"/>
      <c r="NF28" s="46"/>
      <c r="NG28" s="46"/>
      <c r="NH28" s="46"/>
      <c r="NI28" s="46"/>
      <c r="NJ28" s="46"/>
      <c r="NK28" s="46"/>
      <c r="NL28" s="46"/>
      <c r="NM28" s="46"/>
      <c r="NN28" s="46"/>
      <c r="NO28" s="46"/>
      <c r="NP28" s="46"/>
      <c r="NQ28" s="46"/>
      <c r="NR28" s="46"/>
      <c r="NS28" s="46"/>
      <c r="NT28" s="46"/>
      <c r="NU28" s="46"/>
      <c r="NV28" s="46"/>
      <c r="NW28" s="46"/>
      <c r="NX28" s="46"/>
      <c r="NY28" s="46"/>
      <c r="NZ28" s="46"/>
      <c r="OA28" s="46"/>
      <c r="OB28" s="46"/>
      <c r="OC28" s="46"/>
      <c r="OD28" s="46"/>
      <c r="OE28" s="46"/>
      <c r="OF28" s="46"/>
      <c r="OG28" s="46"/>
      <c r="OH28" s="46"/>
      <c r="OI28" s="46"/>
      <c r="OJ28" s="46"/>
      <c r="OK28" s="46"/>
      <c r="OL28" s="46"/>
      <c r="OM28" s="46"/>
      <c r="ON28" s="46"/>
      <c r="OO28" s="46"/>
      <c r="OP28" s="46"/>
      <c r="OQ28" s="46"/>
      <c r="OR28" s="46"/>
      <c r="OS28" s="46"/>
      <c r="OT28" s="46"/>
      <c r="OU28" s="46"/>
      <c r="OV28" s="46"/>
      <c r="OW28" s="46"/>
      <c r="OX28" s="46"/>
      <c r="OY28" s="46"/>
      <c r="OZ28" s="46"/>
      <c r="PA28" s="46"/>
      <c r="PB28" s="46"/>
      <c r="PC28" s="46"/>
      <c r="PD28" s="46"/>
      <c r="PE28" s="46"/>
      <c r="PF28" s="46"/>
      <c r="PG28" s="46"/>
      <c r="PH28" s="46"/>
      <c r="PI28" s="46"/>
      <c r="PJ28" s="46"/>
      <c r="PK28" s="46"/>
      <c r="PL28" s="46"/>
      <c r="PM28" s="46"/>
      <c r="PN28" s="46"/>
      <c r="PO28" s="46"/>
      <c r="PP28" s="46"/>
      <c r="PQ28" s="46"/>
      <c r="PR28" s="46"/>
      <c r="PS28" s="46"/>
      <c r="PT28" s="46"/>
      <c r="PU28" s="46"/>
      <c r="PV28" s="46"/>
      <c r="PW28" s="46"/>
      <c r="PX28" s="46"/>
      <c r="PY28" s="46"/>
      <c r="PZ28" s="46"/>
      <c r="QA28" s="46"/>
      <c r="QB28" s="46"/>
      <c r="QC28" s="46"/>
      <c r="QD28" s="46"/>
      <c r="QE28" s="46"/>
      <c r="QF28" s="46"/>
      <c r="QG28" s="46"/>
      <c r="QH28" s="46"/>
      <c r="QI28" s="46"/>
      <c r="QJ28" s="46"/>
      <c r="QK28" s="46"/>
      <c r="QL28" s="46"/>
      <c r="QM28" s="46"/>
      <c r="QN28" s="46"/>
      <c r="QO28" s="46"/>
      <c r="QP28" s="46"/>
      <c r="QQ28" s="46"/>
      <c r="QR28" s="46"/>
      <c r="QS28" s="46"/>
      <c r="QT28" s="46"/>
      <c r="QU28" s="46"/>
      <c r="QV28" s="46"/>
      <c r="QW28" s="46"/>
      <c r="QX28" s="46"/>
      <c r="QY28" s="46"/>
      <c r="QZ28" s="46"/>
      <c r="RA28" s="46"/>
      <c r="RB28" s="46"/>
      <c r="RC28" s="46"/>
      <c r="RD28" s="46"/>
      <c r="RE28" s="46"/>
      <c r="RF28" s="46"/>
      <c r="RG28" s="46"/>
      <c r="RH28" s="46"/>
      <c r="RI28" s="46"/>
      <c r="RJ28" s="46"/>
      <c r="RK28" s="46"/>
      <c r="RL28" s="46"/>
      <c r="RM28" s="46"/>
      <c r="RN28" s="46"/>
      <c r="RO28" s="46"/>
      <c r="RP28" s="46"/>
      <c r="RQ28" s="46"/>
      <c r="RR28" s="46"/>
      <c r="RS28" s="46"/>
      <c r="RT28" s="46"/>
      <c r="RU28" s="46"/>
      <c r="RV28" s="46"/>
      <c r="RW28" s="46"/>
      <c r="RX28" s="46"/>
      <c r="RY28" s="46"/>
      <c r="RZ28" s="46"/>
      <c r="SA28" s="46"/>
      <c r="SB28" s="46"/>
      <c r="SC28" s="46"/>
      <c r="SD28" s="46"/>
      <c r="SE28" s="46"/>
      <c r="SF28" s="46"/>
      <c r="SG28" s="46"/>
      <c r="SH28" s="46"/>
      <c r="SI28" s="46"/>
      <c r="SJ28" s="46"/>
      <c r="SK28" s="46"/>
      <c r="SL28" s="46"/>
      <c r="SM28" s="46"/>
      <c r="SN28" s="46"/>
      <c r="SO28" s="46"/>
      <c r="SP28" s="46"/>
      <c r="SQ28" s="46"/>
      <c r="SR28" s="46"/>
      <c r="SS28" s="46"/>
      <c r="ST28" s="46"/>
      <c r="SU28" s="46"/>
      <c r="SV28" s="46"/>
      <c r="SW28" s="46"/>
      <c r="SX28" s="46"/>
      <c r="SY28" s="46"/>
      <c r="SZ28" s="46"/>
      <c r="TA28" s="46"/>
      <c r="TB28" s="46"/>
      <c r="TC28" s="46"/>
      <c r="TD28" s="46"/>
      <c r="TE28" s="46"/>
      <c r="TF28" s="46"/>
      <c r="TG28" s="46"/>
      <c r="TH28" s="46"/>
      <c r="TI28" s="46"/>
      <c r="TJ28" s="46"/>
      <c r="TK28" s="46"/>
      <c r="TL28" s="46"/>
      <c r="TM28" s="46"/>
      <c r="TN28" s="46"/>
      <c r="TO28" s="46"/>
      <c r="TP28" s="46"/>
      <c r="TQ28" s="46"/>
      <c r="TR28" s="46"/>
      <c r="TS28" s="46"/>
      <c r="TT28" s="46"/>
      <c r="TU28" s="46"/>
      <c r="TV28" s="46"/>
      <c r="TW28" s="46"/>
      <c r="TX28" s="46"/>
      <c r="TY28" s="46"/>
      <c r="TZ28" s="46"/>
      <c r="UA28" s="46"/>
      <c r="UB28" s="46"/>
      <c r="UC28" s="46"/>
      <c r="UD28" s="46"/>
      <c r="UE28" s="46"/>
      <c r="UF28" s="46"/>
      <c r="UG28" s="46"/>
      <c r="UH28" s="46"/>
      <c r="UI28" s="46"/>
      <c r="UJ28" s="46"/>
      <c r="UK28" s="46"/>
      <c r="UL28" s="46"/>
      <c r="UM28" s="46"/>
      <c r="UN28" s="46"/>
      <c r="UO28" s="46"/>
      <c r="UP28" s="46"/>
      <c r="UQ28" s="46"/>
      <c r="UR28" s="46"/>
      <c r="US28" s="46"/>
      <c r="UT28" s="46"/>
      <c r="UU28" s="46"/>
      <c r="UV28" s="46"/>
      <c r="UW28" s="46"/>
      <c r="UX28" s="46"/>
      <c r="UY28" s="46"/>
      <c r="UZ28" s="46"/>
      <c r="VA28" s="46"/>
      <c r="VB28" s="46"/>
      <c r="VC28" s="46"/>
      <c r="VD28" s="46"/>
      <c r="VE28" s="46"/>
      <c r="VF28" s="46"/>
      <c r="VG28" s="46"/>
      <c r="VH28" s="46"/>
      <c r="VI28" s="46"/>
      <c r="VJ28" s="46"/>
      <c r="VK28" s="46"/>
      <c r="VL28" s="46"/>
      <c r="VM28" s="46"/>
      <c r="VN28" s="46"/>
      <c r="VO28" s="46"/>
      <c r="VP28" s="46"/>
      <c r="VQ28" s="46"/>
      <c r="VR28" s="46"/>
      <c r="VS28" s="46"/>
      <c r="VT28" s="46"/>
      <c r="VU28" s="46"/>
      <c r="VV28" s="46"/>
      <c r="VW28" s="46"/>
      <c r="VX28" s="46"/>
      <c r="VY28" s="46"/>
      <c r="VZ28" s="46"/>
      <c r="WA28" s="46"/>
      <c r="WB28" s="46"/>
      <c r="WC28" s="46"/>
      <c r="WD28" s="46"/>
      <c r="WE28" s="46"/>
      <c r="WF28" s="46"/>
      <c r="WG28" s="46"/>
      <c r="WH28" s="46"/>
      <c r="WI28" s="46"/>
      <c r="WJ28" s="46"/>
      <c r="WK28" s="46"/>
      <c r="WL28" s="46"/>
      <c r="WM28" s="46"/>
      <c r="WN28" s="46"/>
      <c r="WO28" s="46"/>
      <c r="WP28" s="46"/>
      <c r="WQ28" s="46"/>
      <c r="WR28" s="46"/>
      <c r="WS28" s="46"/>
      <c r="WT28" s="46"/>
      <c r="WU28" s="46"/>
      <c r="WV28" s="46"/>
      <c r="WW28" s="46"/>
      <c r="WX28" s="46"/>
      <c r="WY28" s="46"/>
      <c r="WZ28" s="46"/>
      <c r="XA28" s="46"/>
      <c r="XB28" s="46"/>
      <c r="XC28" s="46"/>
      <c r="XD28" s="46"/>
      <c r="XE28" s="46"/>
      <c r="XF28" s="46"/>
      <c r="XG28" s="46"/>
      <c r="XH28" s="46"/>
      <c r="XI28" s="46"/>
      <c r="XJ28" s="46"/>
      <c r="XK28" s="46"/>
      <c r="XL28" s="46"/>
      <c r="XM28" s="46"/>
      <c r="XN28" s="46"/>
      <c r="XO28" s="46"/>
      <c r="XP28" s="46"/>
      <c r="XQ28" s="46"/>
      <c r="XR28" s="46"/>
      <c r="XS28" s="46"/>
      <c r="XT28" s="46"/>
      <c r="XU28" s="46"/>
      <c r="XV28" s="46"/>
      <c r="XW28" s="46"/>
      <c r="XX28" s="46"/>
      <c r="XY28" s="46"/>
      <c r="XZ28" s="46"/>
      <c r="YA28" s="46"/>
      <c r="YB28" s="46"/>
      <c r="YC28" s="46"/>
      <c r="YD28" s="46"/>
      <c r="YE28" s="46"/>
      <c r="YF28" s="46"/>
      <c r="YG28" s="46"/>
      <c r="YH28" s="46"/>
      <c r="YI28" s="46"/>
      <c r="YJ28" s="46"/>
      <c r="YK28" s="46"/>
      <c r="YL28" s="46"/>
      <c r="YM28" s="46"/>
      <c r="YN28" s="46"/>
      <c r="YO28" s="46"/>
      <c r="YP28" s="46"/>
      <c r="YQ28" s="46"/>
      <c r="YR28" s="46"/>
      <c r="YS28" s="46"/>
      <c r="YT28" s="46"/>
      <c r="YU28" s="46"/>
      <c r="YV28" s="46"/>
      <c r="YW28" s="46"/>
      <c r="YX28" s="46"/>
      <c r="YY28" s="46"/>
      <c r="YZ28" s="46"/>
      <c r="ZA28" s="46"/>
      <c r="ZB28" s="46"/>
      <c r="ZC28" s="46"/>
      <c r="ZD28" s="46"/>
      <c r="ZE28" s="46"/>
      <c r="ZF28" s="46"/>
      <c r="ZG28" s="46"/>
      <c r="ZH28" s="46"/>
      <c r="ZI28" s="46"/>
      <c r="ZJ28" s="46"/>
      <c r="ZK28" s="46"/>
      <c r="ZL28" s="46"/>
      <c r="ZM28" s="46"/>
      <c r="ZN28" s="46"/>
      <c r="ZO28" s="46"/>
      <c r="ZP28" s="46"/>
      <c r="ZQ28" s="46"/>
      <c r="ZR28" s="46"/>
      <c r="ZS28" s="46"/>
      <c r="ZT28" s="46"/>
      <c r="ZU28" s="46"/>
      <c r="ZV28" s="46"/>
      <c r="ZW28" s="46"/>
      <c r="ZX28" s="46"/>
      <c r="ZY28" s="46"/>
      <c r="ZZ28" s="46"/>
      <c r="AAA28" s="46"/>
      <c r="AAB28" s="46"/>
      <c r="AAC28" s="46"/>
      <c r="AAD28" s="46"/>
      <c r="AAE28" s="46"/>
      <c r="AAF28" s="46"/>
      <c r="AAG28" s="46"/>
      <c r="AAH28" s="46"/>
      <c r="AAI28" s="46"/>
      <c r="AAJ28" s="46"/>
      <c r="AAK28" s="46"/>
      <c r="AAL28" s="46"/>
      <c r="AAM28" s="46"/>
      <c r="AAN28" s="46"/>
      <c r="AAO28" s="46"/>
      <c r="AAP28" s="46"/>
      <c r="AAQ28" s="46"/>
      <c r="AAR28" s="46"/>
      <c r="AAS28" s="46"/>
      <c r="AAT28" s="46"/>
      <c r="AAU28" s="46"/>
      <c r="AAV28" s="46"/>
      <c r="AAW28" s="46"/>
      <c r="AAX28" s="46"/>
      <c r="AAY28" s="46"/>
      <c r="AAZ28" s="46"/>
      <c r="ABA28" s="46"/>
      <c r="ABB28" s="46"/>
      <c r="ABC28" s="46"/>
      <c r="ABD28" s="46"/>
      <c r="ABE28" s="46"/>
      <c r="ABF28" s="46"/>
      <c r="ABG28" s="46"/>
      <c r="ABH28" s="46"/>
      <c r="ABI28" s="46"/>
      <c r="ABJ28" s="46"/>
      <c r="ABK28" s="46"/>
      <c r="ABL28" s="46"/>
      <c r="ABM28" s="46"/>
      <c r="ABN28" s="46"/>
      <c r="ABO28" s="46"/>
      <c r="ABP28" s="46"/>
      <c r="ABQ28" s="46"/>
      <c r="ABR28" s="46"/>
      <c r="ABS28" s="46"/>
      <c r="ABT28" s="46"/>
      <c r="ABU28" s="46"/>
      <c r="ABV28" s="46"/>
      <c r="ABW28" s="46"/>
      <c r="ABX28" s="46"/>
      <c r="ABY28" s="46"/>
      <c r="ABZ28" s="46"/>
      <c r="ACA28" s="46"/>
      <c r="ACB28" s="46"/>
      <c r="ACC28" s="46"/>
      <c r="ACD28" s="46"/>
      <c r="ACE28" s="46"/>
      <c r="ACF28" s="46"/>
      <c r="ACG28" s="46"/>
      <c r="ACH28" s="46"/>
      <c r="ACI28" s="46"/>
      <c r="ACJ28" s="46"/>
      <c r="ACK28" s="46"/>
      <c r="ACL28" s="46"/>
      <c r="ACM28" s="46"/>
      <c r="ACN28" s="46"/>
      <c r="ACO28" s="46"/>
      <c r="ACP28" s="46"/>
      <c r="ACQ28" s="46"/>
      <c r="ACR28" s="46"/>
      <c r="ACS28" s="46"/>
      <c r="ACT28" s="46"/>
      <c r="ACU28" s="46"/>
      <c r="ACV28" s="46"/>
      <c r="ACW28" s="46"/>
      <c r="ACX28" s="46"/>
      <c r="ACY28" s="46"/>
      <c r="ACZ28" s="46"/>
      <c r="ADA28" s="46"/>
      <c r="ADB28" s="46"/>
      <c r="ADC28" s="46"/>
      <c r="ADD28" s="46"/>
      <c r="ADE28" s="46"/>
      <c r="ADF28" s="46"/>
      <c r="ADG28" s="46"/>
      <c r="ADH28" s="46"/>
      <c r="ADI28" s="46"/>
      <c r="ADJ28" s="46"/>
      <c r="ADK28" s="46"/>
      <c r="ADL28" s="46"/>
      <c r="ADM28" s="46"/>
      <c r="ADN28" s="46"/>
      <c r="ADO28" s="46"/>
      <c r="ADP28" s="46"/>
      <c r="ADQ28" s="46"/>
      <c r="ADR28" s="46"/>
      <c r="ADS28" s="46"/>
      <c r="ADT28" s="46"/>
      <c r="ADU28" s="46"/>
      <c r="ADV28" s="46"/>
      <c r="ADW28" s="46"/>
      <c r="ADX28" s="46"/>
      <c r="ADY28" s="46"/>
      <c r="ADZ28" s="46"/>
      <c r="AEA28" s="46"/>
      <c r="AEB28" s="46"/>
      <c r="AEC28" s="46"/>
      <c r="AED28" s="46"/>
      <c r="AEE28" s="46"/>
      <c r="AEF28" s="46"/>
      <c r="AEG28" s="46"/>
      <c r="AEH28" s="46"/>
      <c r="AEI28" s="46"/>
      <c r="AEJ28" s="46"/>
      <c r="AEK28" s="46"/>
      <c r="AEL28" s="46"/>
      <c r="AEM28" s="46"/>
      <c r="AEN28" s="46"/>
      <c r="AEO28" s="46"/>
      <c r="AEP28" s="46"/>
      <c r="AEQ28" s="46"/>
      <c r="AER28" s="46"/>
      <c r="AES28" s="46"/>
      <c r="AET28" s="46"/>
      <c r="AEU28" s="46"/>
      <c r="AEV28" s="46"/>
      <c r="AEW28" s="46"/>
      <c r="AEX28" s="46"/>
      <c r="AEY28" s="46"/>
      <c r="AEZ28" s="46"/>
      <c r="AFA28" s="46"/>
      <c r="AFB28" s="46"/>
      <c r="AFC28" s="46"/>
      <c r="AFD28" s="46"/>
      <c r="AFE28" s="46"/>
      <c r="AFF28" s="46"/>
      <c r="AFG28" s="46"/>
      <c r="AFH28" s="46"/>
      <c r="AFI28" s="46"/>
      <c r="AFJ28" s="46"/>
      <c r="AFK28" s="46"/>
      <c r="AFL28" s="46"/>
      <c r="AFM28" s="46"/>
      <c r="AFN28" s="46"/>
      <c r="AFO28" s="46"/>
      <c r="AFP28" s="46"/>
      <c r="AFQ28" s="46"/>
      <c r="AFR28" s="46"/>
      <c r="AFS28" s="46"/>
      <c r="AFT28" s="46"/>
      <c r="AFU28" s="46"/>
      <c r="AFV28" s="46"/>
      <c r="AFW28" s="46"/>
      <c r="AFX28" s="46"/>
      <c r="AFY28" s="46"/>
      <c r="AFZ28" s="46"/>
      <c r="AGA28" s="46"/>
      <c r="AGB28" s="46"/>
      <c r="AGC28" s="46"/>
      <c r="AGD28" s="46"/>
      <c r="AGE28" s="46"/>
      <c r="AGF28" s="46"/>
      <c r="AGG28" s="46"/>
      <c r="AGH28" s="46"/>
      <c r="AGI28" s="46"/>
      <c r="AGJ28" s="46"/>
      <c r="AGK28" s="46"/>
      <c r="AGL28" s="46"/>
      <c r="AGM28" s="46"/>
      <c r="AGN28" s="46"/>
      <c r="AGO28" s="46"/>
      <c r="AGP28" s="46"/>
      <c r="AGQ28" s="46"/>
      <c r="AGR28" s="46"/>
      <c r="AGS28" s="46"/>
      <c r="AGT28" s="46"/>
      <c r="AGU28" s="46"/>
      <c r="AGV28" s="46"/>
      <c r="AGW28" s="46"/>
      <c r="AGX28" s="46"/>
      <c r="AGY28" s="46"/>
      <c r="AGZ28" s="46"/>
      <c r="AHA28" s="46"/>
      <c r="AHB28" s="46"/>
      <c r="AHC28" s="46"/>
      <c r="AHD28" s="46"/>
      <c r="AHE28" s="46"/>
      <c r="AHF28" s="46"/>
      <c r="AHG28" s="46"/>
      <c r="AHH28" s="46"/>
      <c r="AHI28" s="46"/>
      <c r="AHJ28" s="46"/>
      <c r="AHK28" s="46"/>
      <c r="AHL28" s="46"/>
      <c r="AHM28" s="46"/>
      <c r="AHN28" s="46"/>
      <c r="AHO28" s="46"/>
      <c r="AHP28" s="46"/>
      <c r="AHQ28" s="46"/>
      <c r="AHR28" s="46"/>
      <c r="AHS28" s="46"/>
      <c r="AHT28" s="46"/>
      <c r="AHU28" s="46"/>
      <c r="AHV28" s="46"/>
      <c r="AHW28" s="46"/>
      <c r="AHX28" s="46"/>
      <c r="AHY28" s="46"/>
      <c r="AHZ28" s="46"/>
      <c r="AIA28" s="46"/>
      <c r="AIB28" s="46"/>
      <c r="AIC28" s="46"/>
      <c r="AID28" s="46"/>
      <c r="AIE28" s="46"/>
      <c r="AIF28" s="46"/>
      <c r="AIG28" s="46"/>
      <c r="AIH28" s="46"/>
      <c r="AII28" s="46"/>
      <c r="AIJ28" s="46"/>
      <c r="AIK28" s="46"/>
      <c r="AIL28" s="46"/>
      <c r="AIM28" s="46"/>
      <c r="AIN28" s="46"/>
      <c r="AIO28" s="46"/>
      <c r="AIP28" s="46"/>
      <c r="AIQ28" s="46"/>
      <c r="AIR28" s="46"/>
      <c r="AIS28" s="46"/>
      <c r="AIT28" s="46"/>
      <c r="AIU28" s="46"/>
      <c r="AIV28" s="46"/>
      <c r="AIW28" s="46"/>
      <c r="AIX28" s="46"/>
      <c r="AIY28" s="46"/>
      <c r="AIZ28" s="46"/>
      <c r="AJA28" s="46"/>
      <c r="AJB28" s="46"/>
      <c r="AJC28" s="46"/>
      <c r="AJD28" s="46"/>
      <c r="AJE28" s="46"/>
      <c r="AJF28" s="46"/>
      <c r="AJG28" s="46"/>
      <c r="AJH28" s="46"/>
      <c r="AJI28" s="46"/>
      <c r="AJJ28" s="46"/>
      <c r="AJK28" s="46"/>
      <c r="AJL28" s="46"/>
      <c r="AJM28" s="46"/>
      <c r="AJN28" s="46"/>
      <c r="AJO28" s="46"/>
      <c r="AJP28" s="46"/>
      <c r="AJQ28" s="46"/>
      <c r="AJR28" s="46"/>
      <c r="AJS28" s="46"/>
      <c r="AJT28" s="46"/>
      <c r="AJU28" s="46"/>
      <c r="AJV28" s="46"/>
      <c r="AJW28" s="46"/>
      <c r="AJX28" s="46"/>
      <c r="AJY28" s="46"/>
      <c r="AJZ28" s="46"/>
      <c r="AKA28" s="46"/>
      <c r="AKB28" s="46"/>
      <c r="AKC28" s="46"/>
      <c r="AKD28" s="46"/>
      <c r="AKE28" s="46"/>
      <c r="AKF28" s="46"/>
      <c r="AKG28" s="46"/>
      <c r="AKH28" s="46"/>
      <c r="AKI28" s="46"/>
      <c r="AKJ28" s="46"/>
      <c r="AKK28" s="46"/>
      <c r="AKL28" s="46"/>
      <c r="AKM28" s="46"/>
      <c r="AKN28" s="46"/>
      <c r="AKO28" s="46"/>
      <c r="AKP28" s="46"/>
      <c r="AKQ28" s="46"/>
      <c r="AKR28" s="46"/>
      <c r="AKS28" s="46"/>
      <c r="AKT28" s="46"/>
      <c r="AKU28" s="46"/>
      <c r="AKV28" s="46"/>
      <c r="AKW28" s="46"/>
      <c r="AKX28" s="46"/>
      <c r="AKY28" s="46"/>
      <c r="AKZ28" s="46"/>
      <c r="ALA28" s="46"/>
      <c r="ALB28" s="46"/>
      <c r="ALC28" s="46"/>
      <c r="ALD28" s="46"/>
      <c r="ALE28" s="46"/>
      <c r="ALF28" s="46"/>
      <c r="ALG28" s="46"/>
      <c r="ALH28" s="46"/>
      <c r="ALI28" s="46"/>
      <c r="ALJ28" s="46"/>
      <c r="ALK28" s="46"/>
      <c r="ALL28" s="46"/>
      <c r="ALM28" s="46"/>
      <c r="ALN28" s="46"/>
      <c r="ALO28" s="46"/>
      <c r="ALP28" s="46"/>
      <c r="ALQ28" s="46"/>
      <c r="ALR28" s="46"/>
      <c r="ALS28" s="46"/>
      <c r="ALT28" s="46"/>
      <c r="ALU28" s="46"/>
      <c r="ALV28" s="46"/>
      <c r="ALW28" s="46"/>
      <c r="ALX28" s="46"/>
      <c r="ALY28" s="46"/>
      <c r="ALZ28" s="46"/>
      <c r="AMA28" s="46"/>
      <c r="AMB28" s="46"/>
      <c r="AMC28" s="46"/>
      <c r="AMD28" s="46"/>
      <c r="AME28" s="46"/>
      <c r="AMF28" s="46"/>
      <c r="AMG28" s="46"/>
      <c r="AMH28" s="46"/>
      <c r="AMI28" s="46"/>
      <c r="AMJ28" s="46"/>
      <c r="AMK28" s="46"/>
      <c r="AML28" s="46"/>
      <c r="AMM28" s="46"/>
      <c r="AMN28" s="46"/>
      <c r="AMO28" s="46"/>
      <c r="AMP28" s="46"/>
      <c r="AMQ28" s="46"/>
      <c r="AMR28" s="46"/>
      <c r="AMS28" s="46"/>
      <c r="AMT28" s="46"/>
      <c r="AMU28" s="46"/>
      <c r="AMV28" s="46"/>
      <c r="AMW28" s="46"/>
      <c r="AMX28" s="46"/>
      <c r="AMY28" s="46"/>
      <c r="AMZ28" s="46"/>
      <c r="ANA28" s="46"/>
      <c r="ANB28" s="46"/>
      <c r="ANC28" s="46"/>
      <c r="AND28" s="46"/>
      <c r="ANE28" s="46"/>
      <c r="ANF28" s="46"/>
      <c r="ANG28" s="46"/>
      <c r="ANH28" s="46"/>
      <c r="ANI28" s="46"/>
      <c r="ANJ28" s="46"/>
      <c r="ANK28" s="46"/>
      <c r="ANL28" s="46"/>
      <c r="ANM28" s="46"/>
      <c r="ANN28" s="46"/>
      <c r="ANO28" s="46"/>
      <c r="ANP28" s="46"/>
      <c r="ANQ28" s="46"/>
      <c r="ANR28" s="46"/>
      <c r="ANS28" s="46"/>
      <c r="ANT28" s="46"/>
      <c r="ANU28" s="46"/>
      <c r="ANV28" s="46"/>
      <c r="ANW28" s="46"/>
      <c r="ANX28" s="46"/>
      <c r="ANY28" s="46"/>
      <c r="ANZ28" s="46"/>
      <c r="AOA28" s="46"/>
      <c r="AOB28" s="46"/>
      <c r="AOC28" s="46"/>
      <c r="AOD28" s="46"/>
      <c r="AOE28" s="46"/>
      <c r="AOF28" s="46"/>
      <c r="AOG28" s="46"/>
      <c r="AOH28" s="46"/>
      <c r="AOI28" s="46"/>
      <c r="AOJ28" s="46"/>
      <c r="AOK28" s="46"/>
      <c r="AOL28" s="46"/>
      <c r="AOM28" s="46"/>
      <c r="AON28" s="46"/>
      <c r="AOO28" s="46"/>
      <c r="AOP28" s="46"/>
      <c r="AOQ28" s="46"/>
      <c r="AOR28" s="46"/>
      <c r="AOS28" s="46"/>
      <c r="AOT28" s="46"/>
      <c r="AOU28" s="46"/>
      <c r="AOV28" s="46"/>
      <c r="AOW28" s="46"/>
      <c r="AOX28" s="46"/>
      <c r="AOY28" s="46"/>
      <c r="AOZ28" s="46"/>
      <c r="APA28" s="46"/>
      <c r="APB28" s="46"/>
      <c r="APC28" s="46"/>
      <c r="APD28" s="46"/>
      <c r="APE28" s="46"/>
      <c r="APF28" s="46"/>
      <c r="APG28" s="46"/>
      <c r="APH28" s="46"/>
      <c r="API28" s="46"/>
      <c r="APJ28" s="46"/>
      <c r="APK28" s="46"/>
      <c r="APL28" s="46"/>
      <c r="APM28" s="46"/>
      <c r="APN28" s="46"/>
      <c r="APO28" s="46"/>
      <c r="APP28" s="46"/>
      <c r="APQ28" s="46"/>
      <c r="APR28" s="46"/>
      <c r="APS28" s="46"/>
      <c r="APT28" s="46"/>
      <c r="APU28" s="46"/>
      <c r="APV28" s="46"/>
      <c r="APW28" s="46"/>
      <c r="APX28" s="46"/>
      <c r="APY28" s="46"/>
      <c r="APZ28" s="46"/>
      <c r="AQA28" s="46"/>
      <c r="AQB28" s="46"/>
      <c r="AQC28" s="46"/>
      <c r="AQD28" s="46"/>
      <c r="AQE28" s="46"/>
      <c r="AQF28" s="46"/>
      <c r="AQG28" s="46"/>
      <c r="AQH28" s="46"/>
      <c r="AQI28" s="46"/>
      <c r="AQJ28" s="46"/>
      <c r="AQK28" s="46"/>
      <c r="AQL28" s="46"/>
      <c r="AQM28" s="46"/>
      <c r="AQN28" s="46"/>
      <c r="AQO28" s="46"/>
      <c r="AQP28" s="46"/>
      <c r="AQQ28" s="46"/>
      <c r="AQR28" s="46"/>
      <c r="AQS28" s="46"/>
      <c r="AQT28" s="46"/>
      <c r="AQU28" s="46"/>
      <c r="AQV28" s="46"/>
      <c r="AQW28" s="46"/>
      <c r="AQX28" s="46"/>
      <c r="AQY28" s="46"/>
      <c r="AQZ28" s="46"/>
      <c r="ARA28" s="46"/>
      <c r="ARB28" s="46"/>
      <c r="ARC28" s="46"/>
      <c r="ARD28" s="46"/>
      <c r="ARE28" s="46"/>
      <c r="ARF28" s="46"/>
      <c r="ARG28" s="46"/>
      <c r="ARH28" s="46"/>
      <c r="ARI28" s="46"/>
      <c r="ARJ28" s="46"/>
      <c r="ARK28" s="46"/>
      <c r="ARL28" s="46"/>
      <c r="ARM28" s="46"/>
      <c r="ARN28" s="46"/>
      <c r="ARO28" s="46"/>
      <c r="ARP28" s="46"/>
      <c r="ARQ28" s="46"/>
      <c r="ARR28" s="46"/>
      <c r="ARS28" s="46"/>
      <c r="ART28" s="46"/>
      <c r="ARU28" s="46"/>
      <c r="ARV28" s="46"/>
      <c r="ARW28" s="46"/>
      <c r="ARX28" s="46"/>
      <c r="ARY28" s="46"/>
      <c r="ARZ28" s="46"/>
      <c r="ASA28" s="46"/>
      <c r="ASB28" s="46"/>
      <c r="ASC28" s="46"/>
      <c r="ASD28" s="46"/>
      <c r="ASE28" s="46"/>
      <c r="ASF28" s="46"/>
      <c r="ASG28" s="46"/>
      <c r="ASH28" s="46"/>
      <c r="ASI28" s="46"/>
      <c r="ASJ28" s="46"/>
      <c r="ASK28" s="46"/>
      <c r="ASL28" s="46"/>
      <c r="ASM28" s="46"/>
      <c r="ASN28" s="46"/>
      <c r="ASO28" s="46"/>
      <c r="ASP28" s="46"/>
      <c r="ASQ28" s="46"/>
      <c r="ASR28" s="46"/>
      <c r="ASS28" s="46"/>
      <c r="AST28" s="46"/>
      <c r="ASU28" s="46"/>
      <c r="ASV28" s="46"/>
      <c r="ASW28" s="46"/>
      <c r="ASX28" s="46"/>
      <c r="ASY28" s="46"/>
      <c r="ASZ28" s="46"/>
      <c r="ATA28" s="46"/>
      <c r="ATB28" s="46"/>
      <c r="ATC28" s="46"/>
      <c r="ATD28" s="46"/>
      <c r="ATE28" s="46"/>
      <c r="ATF28" s="46"/>
      <c r="ATG28" s="46"/>
      <c r="ATH28" s="46"/>
      <c r="ATI28" s="46"/>
      <c r="ATJ28" s="46"/>
      <c r="ATK28" s="46"/>
      <c r="ATL28" s="46"/>
      <c r="ATM28" s="46"/>
      <c r="ATN28" s="46"/>
      <c r="ATO28" s="46"/>
      <c r="ATP28" s="46"/>
      <c r="ATQ28" s="46"/>
      <c r="ATR28" s="46"/>
      <c r="ATS28" s="46"/>
      <c r="ATT28" s="46"/>
      <c r="ATU28" s="46"/>
      <c r="ATV28" s="46"/>
      <c r="ATW28" s="46"/>
      <c r="ATX28" s="46"/>
      <c r="ATY28" s="46"/>
      <c r="ATZ28" s="46"/>
      <c r="AUA28" s="46"/>
      <c r="AUB28" s="46"/>
      <c r="AUC28" s="46"/>
      <c r="AUD28" s="46"/>
      <c r="AUE28" s="46"/>
      <c r="AUF28" s="46"/>
      <c r="AUG28" s="46"/>
      <c r="AUH28" s="46"/>
      <c r="AUI28" s="46"/>
      <c r="AUJ28" s="46"/>
      <c r="AUK28" s="46"/>
      <c r="AUL28" s="46"/>
      <c r="AUM28" s="46"/>
      <c r="AUN28" s="46"/>
      <c r="AUO28" s="46"/>
      <c r="AUP28" s="46"/>
      <c r="AUQ28" s="46"/>
      <c r="AUR28" s="46"/>
      <c r="AUS28" s="46"/>
      <c r="AUT28" s="46"/>
      <c r="AUU28" s="46"/>
      <c r="AUV28" s="46"/>
      <c r="AUW28" s="46"/>
      <c r="AUX28" s="46"/>
      <c r="AUY28" s="46"/>
      <c r="AUZ28" s="46"/>
      <c r="AVA28" s="46"/>
      <c r="AVB28" s="46"/>
      <c r="AVC28" s="46"/>
      <c r="AVD28" s="46"/>
      <c r="AVE28" s="46"/>
      <c r="AVF28" s="46"/>
      <c r="AVG28" s="46"/>
      <c r="AVH28" s="46"/>
      <c r="AVI28" s="46"/>
      <c r="AVJ28" s="46"/>
      <c r="AVK28" s="46"/>
      <c r="AVL28" s="46"/>
      <c r="AVM28" s="46"/>
      <c r="AVN28" s="46"/>
      <c r="AVO28" s="46"/>
      <c r="AVP28" s="46"/>
      <c r="AVQ28" s="46"/>
      <c r="AVR28" s="46"/>
      <c r="AVS28" s="46"/>
      <c r="AVT28" s="46"/>
      <c r="AVU28" s="46"/>
      <c r="AVV28" s="46"/>
      <c r="AVW28" s="46"/>
      <c r="AVX28" s="46"/>
      <c r="AVY28" s="46"/>
      <c r="AVZ28" s="46"/>
      <c r="AWA28" s="46"/>
      <c r="AWB28" s="46"/>
      <c r="AWC28" s="46"/>
      <c r="AWD28" s="46"/>
      <c r="AWE28" s="46"/>
      <c r="AWF28" s="46"/>
      <c r="AWG28" s="46"/>
      <c r="AWH28" s="46"/>
      <c r="AWI28" s="46"/>
      <c r="AWJ28" s="46"/>
      <c r="AWK28" s="46"/>
      <c r="AWL28" s="46"/>
      <c r="AWM28" s="46"/>
      <c r="AWN28" s="46"/>
      <c r="AWO28" s="46"/>
      <c r="AWP28" s="46"/>
      <c r="AWQ28" s="46"/>
      <c r="AWR28" s="46"/>
      <c r="AWS28" s="46"/>
      <c r="AWT28" s="46"/>
      <c r="AWU28" s="46"/>
      <c r="AWV28" s="46"/>
      <c r="AWW28" s="46"/>
      <c r="AWX28" s="46"/>
      <c r="AWY28" s="46"/>
      <c r="AWZ28" s="46"/>
      <c r="AXA28" s="46"/>
      <c r="AXB28" s="46"/>
      <c r="AXC28" s="46"/>
      <c r="AXD28" s="46"/>
      <c r="AXE28" s="46"/>
      <c r="AXF28" s="46"/>
      <c r="AXG28" s="46"/>
      <c r="AXH28" s="46"/>
      <c r="AXI28" s="46"/>
      <c r="AXJ28" s="46"/>
      <c r="AXK28" s="46"/>
      <c r="AXL28" s="46"/>
      <c r="AXM28" s="46"/>
      <c r="AXN28" s="46"/>
      <c r="AXO28" s="46"/>
      <c r="AXP28" s="46"/>
      <c r="AXQ28" s="46"/>
      <c r="AXR28" s="46"/>
      <c r="AXS28" s="46"/>
      <c r="AXT28" s="46"/>
      <c r="AXU28" s="46"/>
      <c r="AXV28" s="46"/>
      <c r="AXW28" s="46"/>
      <c r="AXX28" s="46"/>
      <c r="AXY28" s="46"/>
      <c r="AXZ28" s="46"/>
      <c r="AYA28" s="46"/>
      <c r="AYB28" s="46"/>
      <c r="AYC28" s="46"/>
      <c r="AYD28" s="46"/>
      <c r="AYE28" s="46"/>
      <c r="AYF28" s="46"/>
      <c r="AYG28" s="46"/>
      <c r="AYH28" s="46"/>
      <c r="AYI28" s="46"/>
      <c r="AYJ28" s="46"/>
      <c r="AYK28" s="46"/>
      <c r="AYL28" s="46"/>
      <c r="AYM28" s="46"/>
      <c r="AYN28" s="46"/>
      <c r="AYO28" s="46"/>
      <c r="AYP28" s="46"/>
      <c r="AYQ28" s="46"/>
      <c r="AYR28" s="46"/>
      <c r="AYS28" s="46"/>
      <c r="AYT28" s="46"/>
      <c r="AYU28" s="46"/>
      <c r="AYV28" s="46"/>
      <c r="AYW28" s="46"/>
      <c r="AYX28" s="46"/>
      <c r="AYY28" s="46"/>
      <c r="AYZ28" s="46"/>
      <c r="AZA28" s="46"/>
      <c r="AZB28" s="46"/>
      <c r="AZC28" s="46"/>
      <c r="AZD28" s="46"/>
      <c r="AZE28" s="46"/>
      <c r="AZF28" s="46"/>
      <c r="AZG28" s="46"/>
      <c r="AZH28" s="46"/>
      <c r="AZI28" s="46"/>
      <c r="AZJ28" s="46"/>
      <c r="AZK28" s="46"/>
      <c r="AZL28" s="46"/>
      <c r="AZM28" s="46"/>
      <c r="AZN28" s="46"/>
      <c r="AZO28" s="46"/>
      <c r="AZP28" s="46"/>
      <c r="AZQ28" s="46"/>
      <c r="AZR28" s="46"/>
      <c r="AZS28" s="46"/>
      <c r="AZT28" s="46"/>
      <c r="AZU28" s="46"/>
      <c r="AZV28" s="46"/>
      <c r="AZW28" s="46"/>
      <c r="AZX28" s="46"/>
      <c r="AZY28" s="46"/>
      <c r="AZZ28" s="46"/>
      <c r="BAA28" s="46"/>
      <c r="BAB28" s="46"/>
      <c r="BAC28" s="46"/>
      <c r="BAD28" s="46"/>
      <c r="BAE28" s="46"/>
      <c r="BAF28" s="46"/>
      <c r="BAG28" s="46"/>
      <c r="BAH28" s="46"/>
      <c r="BAI28" s="46"/>
      <c r="BAJ28" s="46"/>
      <c r="BAK28" s="46"/>
      <c r="BAL28" s="46"/>
      <c r="BAM28" s="46"/>
      <c r="BAN28" s="46"/>
      <c r="BAO28" s="46"/>
      <c r="BAP28" s="46"/>
      <c r="BAQ28" s="46"/>
      <c r="BAR28" s="46"/>
      <c r="BAS28" s="46"/>
      <c r="BAT28" s="46"/>
      <c r="BAU28" s="46"/>
      <c r="BAV28" s="46"/>
      <c r="BAW28" s="46"/>
      <c r="BAX28" s="46"/>
      <c r="BAY28" s="46"/>
      <c r="BAZ28" s="46"/>
      <c r="BBA28" s="46"/>
      <c r="BBB28" s="46"/>
      <c r="BBC28" s="46"/>
      <c r="BBD28" s="46"/>
      <c r="BBE28" s="46"/>
      <c r="BBF28" s="46"/>
      <c r="BBG28" s="46"/>
      <c r="BBH28" s="46"/>
      <c r="BBI28" s="46"/>
      <c r="BBJ28" s="46"/>
      <c r="BBK28" s="46"/>
      <c r="BBL28" s="46"/>
      <c r="BBM28" s="46"/>
      <c r="BBN28" s="46"/>
      <c r="BBO28" s="46"/>
      <c r="BBP28" s="46"/>
      <c r="BBQ28" s="46"/>
      <c r="BBR28" s="46"/>
      <c r="BBS28" s="46"/>
      <c r="BBT28" s="46"/>
      <c r="BBU28" s="46"/>
      <c r="BBV28" s="46"/>
      <c r="BBW28" s="46"/>
      <c r="BBX28" s="46"/>
      <c r="BBY28" s="46"/>
      <c r="BBZ28" s="46"/>
      <c r="BCA28" s="46"/>
      <c r="BCB28" s="46"/>
      <c r="BCC28" s="46"/>
      <c r="BCD28" s="46"/>
      <c r="BCE28" s="46"/>
      <c r="BCF28" s="46"/>
      <c r="BCG28" s="46"/>
      <c r="BCH28" s="46"/>
      <c r="BCI28" s="46"/>
      <c r="BCJ28" s="46"/>
      <c r="BCK28" s="46"/>
      <c r="BCL28" s="46"/>
      <c r="BCM28" s="46"/>
      <c r="BCN28" s="46"/>
      <c r="BCO28" s="46"/>
      <c r="BCP28" s="46"/>
      <c r="BCQ28" s="46"/>
      <c r="BCR28" s="46"/>
      <c r="BCS28" s="46"/>
      <c r="BCT28" s="46"/>
      <c r="BCU28" s="46"/>
      <c r="BCV28" s="46"/>
      <c r="BCW28" s="46"/>
      <c r="BCX28" s="46"/>
      <c r="BCY28" s="46"/>
      <c r="BCZ28" s="46"/>
      <c r="BDA28" s="46"/>
      <c r="BDB28" s="46"/>
      <c r="BDC28" s="46"/>
      <c r="BDD28" s="46"/>
      <c r="BDE28" s="46"/>
      <c r="BDF28" s="46"/>
      <c r="BDG28" s="46"/>
      <c r="BDH28" s="46"/>
      <c r="BDI28" s="46"/>
      <c r="BDJ28" s="46"/>
      <c r="BDK28" s="46"/>
      <c r="BDL28" s="46"/>
      <c r="BDM28" s="46"/>
      <c r="BDN28" s="46"/>
      <c r="BDO28" s="46"/>
      <c r="BDP28" s="46"/>
      <c r="BDQ28" s="46"/>
      <c r="BDR28" s="46"/>
      <c r="BDS28" s="46"/>
      <c r="BDT28" s="46"/>
      <c r="BDU28" s="46"/>
      <c r="BDV28" s="46"/>
      <c r="BDW28" s="46"/>
      <c r="BDX28" s="46"/>
      <c r="BDY28" s="46"/>
      <c r="BDZ28" s="46"/>
      <c r="BEA28" s="46"/>
      <c r="BEB28" s="46"/>
      <c r="BEC28" s="46"/>
      <c r="BED28" s="46"/>
      <c r="BEE28" s="46"/>
      <c r="BEF28" s="46"/>
      <c r="BEG28" s="46"/>
      <c r="BEH28" s="46"/>
      <c r="BEI28" s="46"/>
      <c r="BEJ28" s="46"/>
      <c r="BEK28" s="46"/>
      <c r="BEL28" s="46"/>
      <c r="BEM28" s="46"/>
      <c r="BEN28" s="46"/>
      <c r="BEO28" s="46"/>
      <c r="BEP28" s="46"/>
      <c r="BEQ28" s="46"/>
      <c r="BER28" s="46"/>
      <c r="BES28" s="46"/>
      <c r="BET28" s="46"/>
      <c r="BEU28" s="46"/>
      <c r="BEV28" s="46"/>
      <c r="BEW28" s="46"/>
      <c r="BEX28" s="46"/>
      <c r="BEY28" s="46"/>
      <c r="BEZ28" s="46"/>
      <c r="BFA28" s="46"/>
      <c r="BFB28" s="46"/>
      <c r="BFC28" s="46"/>
      <c r="BFD28" s="46"/>
      <c r="BFE28" s="46"/>
      <c r="BFF28" s="46"/>
      <c r="BFG28" s="46"/>
      <c r="BFH28" s="46"/>
      <c r="BFI28" s="46"/>
      <c r="BFJ28" s="46"/>
      <c r="BFK28" s="46"/>
      <c r="BFL28" s="46"/>
      <c r="BFM28" s="46"/>
      <c r="BFN28" s="46"/>
      <c r="BFO28" s="46"/>
      <c r="BFP28" s="46"/>
      <c r="BFQ28" s="46"/>
      <c r="BFR28" s="46"/>
      <c r="BFS28" s="46"/>
      <c r="BFT28" s="46"/>
      <c r="BFU28" s="46"/>
      <c r="BFV28" s="46"/>
      <c r="BFW28" s="46"/>
      <c r="BFX28" s="46"/>
      <c r="BFY28" s="46"/>
      <c r="BFZ28" s="46"/>
      <c r="BGA28" s="46"/>
      <c r="BGB28" s="46"/>
      <c r="BGC28" s="46"/>
      <c r="BGD28" s="46"/>
      <c r="BGE28" s="46"/>
      <c r="BGF28" s="46"/>
      <c r="BGG28" s="46"/>
      <c r="BGH28" s="46"/>
      <c r="BGI28" s="46"/>
      <c r="BGJ28" s="46"/>
      <c r="BGK28" s="46"/>
      <c r="BGL28" s="46"/>
      <c r="BGM28" s="46"/>
      <c r="BGN28" s="46"/>
      <c r="BGO28" s="46"/>
      <c r="BGP28" s="46"/>
      <c r="BGQ28" s="46"/>
      <c r="BGR28" s="46"/>
      <c r="BGS28" s="46"/>
      <c r="BGT28" s="46"/>
      <c r="BGU28" s="46"/>
      <c r="BGV28" s="46"/>
      <c r="BGW28" s="46"/>
      <c r="BGX28" s="46"/>
      <c r="BGY28" s="46"/>
      <c r="BGZ28" s="46"/>
      <c r="BHA28" s="46"/>
      <c r="BHB28" s="46"/>
      <c r="BHC28" s="46"/>
      <c r="BHD28" s="46"/>
      <c r="BHE28" s="46"/>
      <c r="BHF28" s="46"/>
      <c r="BHG28" s="46"/>
      <c r="BHH28" s="46"/>
      <c r="BHI28" s="46"/>
      <c r="BHJ28" s="46"/>
      <c r="BHK28" s="46"/>
      <c r="BHL28" s="46"/>
      <c r="BHM28" s="46"/>
      <c r="BHN28" s="46"/>
      <c r="BHO28" s="46"/>
      <c r="BHP28" s="46"/>
      <c r="BHQ28" s="46"/>
      <c r="BHR28" s="46"/>
      <c r="BHS28" s="46"/>
      <c r="BHT28" s="46"/>
      <c r="BHU28" s="46"/>
      <c r="BHV28" s="46"/>
      <c r="BHW28" s="46"/>
      <c r="BHX28" s="46"/>
      <c r="BHY28" s="46"/>
      <c r="BHZ28" s="46"/>
      <c r="BIA28" s="46"/>
      <c r="BIB28" s="46"/>
      <c r="BIC28" s="46"/>
      <c r="BID28" s="46"/>
      <c r="BIE28" s="46"/>
      <c r="BIF28" s="46"/>
      <c r="BIG28" s="46"/>
      <c r="BIH28" s="46"/>
      <c r="BII28" s="46"/>
      <c r="BIJ28" s="46"/>
      <c r="BIK28" s="46"/>
      <c r="BIL28" s="46"/>
      <c r="BIM28" s="46"/>
      <c r="BIN28" s="46"/>
      <c r="BIO28" s="46"/>
      <c r="BIP28" s="46"/>
      <c r="BIQ28" s="46"/>
      <c r="BIR28" s="46"/>
      <c r="BIS28" s="46"/>
      <c r="BIT28" s="46"/>
      <c r="BIU28" s="46"/>
      <c r="BIV28" s="46"/>
      <c r="BIW28" s="46"/>
      <c r="BIX28" s="46"/>
      <c r="BIY28" s="46"/>
      <c r="BIZ28" s="46"/>
      <c r="BJA28" s="46"/>
      <c r="BJB28" s="46"/>
      <c r="BJC28" s="46"/>
      <c r="BJD28" s="46"/>
      <c r="BJE28" s="46"/>
      <c r="BJF28" s="46"/>
      <c r="BJG28" s="46"/>
      <c r="BJH28" s="46"/>
      <c r="BJI28" s="46"/>
      <c r="BJJ28" s="46"/>
      <c r="BJK28" s="46"/>
      <c r="BJL28" s="46"/>
      <c r="BJM28" s="46"/>
      <c r="BJN28" s="46"/>
      <c r="BJO28" s="46"/>
      <c r="BJP28" s="46"/>
      <c r="BJQ28" s="46"/>
      <c r="BJR28" s="46"/>
      <c r="BJS28" s="46"/>
      <c r="BJT28" s="46"/>
      <c r="BJU28" s="46"/>
      <c r="BJV28" s="46"/>
      <c r="BJW28" s="46"/>
      <c r="BJX28" s="46"/>
      <c r="BJY28" s="46"/>
      <c r="BJZ28" s="46"/>
      <c r="BKA28" s="46"/>
      <c r="BKB28" s="46"/>
      <c r="BKC28" s="46"/>
      <c r="BKD28" s="46"/>
      <c r="BKE28" s="46"/>
      <c r="BKF28" s="46"/>
      <c r="BKG28" s="46"/>
      <c r="BKH28" s="46"/>
      <c r="BKI28" s="46"/>
      <c r="BKJ28" s="46"/>
      <c r="BKK28" s="46"/>
      <c r="BKL28" s="46"/>
      <c r="BKM28" s="46"/>
      <c r="BKN28" s="46"/>
      <c r="BKO28" s="46"/>
      <c r="BKP28" s="46"/>
      <c r="BKQ28" s="46"/>
      <c r="BKR28" s="46"/>
      <c r="BKS28" s="46"/>
      <c r="BKT28" s="46"/>
      <c r="BKU28" s="46"/>
      <c r="BKV28" s="46"/>
      <c r="BKW28" s="46"/>
      <c r="BKX28" s="46"/>
      <c r="BKY28" s="46"/>
      <c r="BKZ28" s="46"/>
      <c r="BLA28" s="46"/>
      <c r="BLB28" s="46"/>
      <c r="BLC28" s="46"/>
      <c r="BLD28" s="46"/>
      <c r="BLE28" s="46"/>
      <c r="BLF28" s="46"/>
      <c r="BLG28" s="46"/>
      <c r="BLH28" s="46"/>
      <c r="BLI28" s="46"/>
      <c r="BLJ28" s="46"/>
      <c r="BLK28" s="46"/>
      <c r="BLL28" s="46"/>
      <c r="BLM28" s="46"/>
      <c r="BLN28" s="46"/>
      <c r="BLO28" s="46"/>
      <c r="BLP28" s="46"/>
      <c r="BLQ28" s="46"/>
      <c r="BLR28" s="46"/>
      <c r="BLS28" s="46"/>
      <c r="BLT28" s="46"/>
      <c r="BLU28" s="46"/>
      <c r="BLV28" s="46"/>
      <c r="BLW28" s="46"/>
      <c r="BLX28" s="46"/>
      <c r="BLY28" s="46"/>
      <c r="BLZ28" s="46"/>
      <c r="BMA28" s="46"/>
      <c r="BMB28" s="46"/>
      <c r="BMC28" s="46"/>
      <c r="BMD28" s="46"/>
      <c r="BME28" s="46"/>
      <c r="BMF28" s="46"/>
      <c r="BMG28" s="46"/>
      <c r="BMH28" s="46"/>
      <c r="BMI28" s="46"/>
      <c r="BMJ28" s="46"/>
      <c r="BMK28" s="46"/>
      <c r="BML28" s="46"/>
      <c r="BMM28" s="46"/>
      <c r="BMN28" s="46"/>
      <c r="BMO28" s="46"/>
      <c r="BMP28" s="46"/>
      <c r="BMQ28" s="46"/>
      <c r="BMR28" s="46"/>
      <c r="BMS28" s="46"/>
      <c r="BMT28" s="46"/>
      <c r="BMU28" s="46"/>
      <c r="BMV28" s="46"/>
      <c r="BMW28" s="46"/>
      <c r="BMX28" s="46"/>
      <c r="BMY28" s="46"/>
      <c r="BMZ28" s="46"/>
      <c r="BNA28" s="46"/>
      <c r="BNB28" s="46"/>
      <c r="BNC28" s="46"/>
      <c r="BND28" s="46"/>
      <c r="BNE28" s="46"/>
      <c r="BNF28" s="46"/>
      <c r="BNG28" s="46"/>
      <c r="BNH28" s="46"/>
      <c r="BNI28" s="46"/>
      <c r="BNJ28" s="46"/>
      <c r="BNK28" s="46"/>
      <c r="BNL28" s="46"/>
      <c r="BNM28" s="46"/>
      <c r="BNN28" s="46"/>
      <c r="BNO28" s="46"/>
      <c r="BNP28" s="46"/>
      <c r="BNQ28" s="46"/>
      <c r="BNR28" s="46"/>
      <c r="BNS28" s="46"/>
      <c r="BNT28" s="46"/>
      <c r="BNU28" s="46"/>
      <c r="BNV28" s="46"/>
      <c r="BNW28" s="46"/>
      <c r="BNX28" s="46"/>
      <c r="BNY28" s="46"/>
      <c r="BNZ28" s="46"/>
      <c r="BOA28" s="46"/>
      <c r="BOB28" s="46"/>
      <c r="BOC28" s="46"/>
      <c r="BOD28" s="46"/>
      <c r="BOE28" s="46"/>
      <c r="BOF28" s="46"/>
      <c r="BOG28" s="46"/>
      <c r="BOH28" s="46"/>
      <c r="BOI28" s="46"/>
      <c r="BOJ28" s="46"/>
      <c r="BOK28" s="46"/>
      <c r="BOL28" s="46"/>
      <c r="BOM28" s="46"/>
      <c r="BON28" s="46"/>
      <c r="BOO28" s="46"/>
      <c r="BOP28" s="46"/>
      <c r="BOQ28" s="46"/>
      <c r="BOR28" s="46"/>
      <c r="BOS28" s="46"/>
      <c r="BOT28" s="46"/>
      <c r="BOU28" s="46"/>
      <c r="BOV28" s="46"/>
      <c r="BOW28" s="46"/>
      <c r="BOX28" s="46"/>
      <c r="BOY28" s="46"/>
      <c r="BOZ28" s="46"/>
      <c r="BPA28" s="46"/>
      <c r="BPB28" s="46"/>
      <c r="BPC28" s="46"/>
      <c r="BPD28" s="46"/>
      <c r="BPE28" s="46"/>
      <c r="BPF28" s="46"/>
      <c r="BPG28" s="46"/>
      <c r="BPH28" s="46"/>
      <c r="BPI28" s="46"/>
      <c r="BPJ28" s="46"/>
      <c r="BPK28" s="46"/>
      <c r="BPL28" s="46"/>
      <c r="BPM28" s="46"/>
      <c r="BPN28" s="46"/>
      <c r="BPO28" s="46"/>
      <c r="BPP28" s="46"/>
      <c r="BPQ28" s="46"/>
      <c r="BPR28" s="46"/>
      <c r="BPS28" s="46"/>
      <c r="BPT28" s="46"/>
      <c r="BPU28" s="46"/>
      <c r="BPV28" s="46"/>
      <c r="BPW28" s="46"/>
      <c r="BPX28" s="46"/>
      <c r="BPY28" s="46"/>
      <c r="BPZ28" s="46"/>
      <c r="BQA28" s="46"/>
      <c r="BQB28" s="46"/>
      <c r="BQC28" s="46"/>
      <c r="BQD28" s="46"/>
      <c r="BQE28" s="46"/>
      <c r="BQF28" s="46"/>
      <c r="BQG28" s="46"/>
      <c r="BQH28" s="46"/>
      <c r="BQI28" s="46"/>
      <c r="BQJ28" s="46"/>
      <c r="BQK28" s="46"/>
      <c r="BQL28" s="46"/>
      <c r="BQM28" s="46"/>
      <c r="BQN28" s="46"/>
      <c r="BQO28" s="46"/>
      <c r="BQP28" s="46"/>
      <c r="BQQ28" s="46"/>
      <c r="BQR28" s="46"/>
      <c r="BQS28" s="46"/>
      <c r="BQT28" s="46"/>
      <c r="BQU28" s="46"/>
      <c r="BQV28" s="46"/>
      <c r="BQW28" s="46"/>
      <c r="BQX28" s="46"/>
      <c r="BQY28" s="46"/>
      <c r="BQZ28" s="46"/>
    </row>
    <row r="29" spans="1:1820" ht="27.95" hidden="1" customHeight="1" outlineLevel="4" x14ac:dyDescent="0.2">
      <c r="A29" s="282"/>
      <c r="B29" s="297"/>
      <c r="C29" s="77" t="s">
        <v>1149</v>
      </c>
      <c r="D29" s="10" t="s">
        <v>1149</v>
      </c>
      <c r="E29" s="78" t="s">
        <v>1033</v>
      </c>
      <c r="F29" s="78"/>
      <c r="G29" s="78"/>
      <c r="H29" s="10" t="s">
        <v>1027</v>
      </c>
      <c r="I29" s="10" t="s">
        <v>14</v>
      </c>
      <c r="J29" s="78"/>
      <c r="K29" s="78"/>
      <c r="L29" s="78"/>
      <c r="M29" s="78"/>
      <c r="N29" s="103" t="s">
        <v>192</v>
      </c>
      <c r="O29" s="103" t="s">
        <v>210</v>
      </c>
      <c r="P29" s="104">
        <v>0</v>
      </c>
      <c r="Q29" s="104">
        <v>0</v>
      </c>
      <c r="R29" s="104">
        <v>0</v>
      </c>
      <c r="S29" s="104">
        <v>0</v>
      </c>
      <c r="T29" s="104">
        <v>0</v>
      </c>
      <c r="U29" s="143">
        <v>0</v>
      </c>
      <c r="V29" s="104">
        <v>0</v>
      </c>
      <c r="W29" s="104">
        <v>0</v>
      </c>
      <c r="X29" s="104">
        <v>0</v>
      </c>
      <c r="Y29" s="104">
        <v>0</v>
      </c>
      <c r="Z29" s="104">
        <v>0</v>
      </c>
      <c r="AA29" s="104">
        <v>1</v>
      </c>
      <c r="AB29" s="198">
        <f t="shared" si="8"/>
        <v>1</v>
      </c>
      <c r="AC29" s="104">
        <v>0</v>
      </c>
      <c r="AD29" s="104">
        <v>0</v>
      </c>
      <c r="AE29" s="104">
        <v>0</v>
      </c>
      <c r="AF29" s="104">
        <v>0</v>
      </c>
      <c r="AG29" s="104">
        <v>0</v>
      </c>
      <c r="AH29" s="143">
        <v>0</v>
      </c>
      <c r="AI29" s="104">
        <v>0</v>
      </c>
      <c r="AJ29" s="104">
        <v>0</v>
      </c>
      <c r="AK29" s="104">
        <v>0</v>
      </c>
      <c r="AL29" s="104">
        <v>0</v>
      </c>
      <c r="AM29" s="104">
        <v>0</v>
      </c>
      <c r="AN29" s="104">
        <v>0</v>
      </c>
      <c r="AO29" s="21">
        <f t="shared" si="11"/>
        <v>0</v>
      </c>
      <c r="AP29" s="189" t="str">
        <f t="shared" si="12"/>
        <v/>
      </c>
      <c r="AQ29" s="91" t="str">
        <f>+IF(AP29="","",IF(AND(SUM($P29:U29)=1,SUM($AC29:AH29)=1),"TERMINADA",IF(SUM($P29:U29)=0,"SIN INICIAR",IF(AP29&gt;1,"ADELANTADA",IF(AP29&lt;0.6,"CRÍTICA",IF(AP29&lt;0.95,"EN PROCESO","GESTIÓN NORMAL"))))))</f>
        <v/>
      </c>
      <c r="AR29" s="38" t="str">
        <f t="shared" si="10"/>
        <v/>
      </c>
      <c r="AS29" s="44"/>
      <c r="AT29" s="44"/>
      <c r="AU29" s="44"/>
      <c r="BA29" s="233">
        <f t="shared" si="2"/>
        <v>1</v>
      </c>
    </row>
    <row r="30" spans="1:1820" ht="27.95" hidden="1" customHeight="1" outlineLevel="4" x14ac:dyDescent="0.2">
      <c r="A30" s="282"/>
      <c r="B30" s="297"/>
      <c r="C30" s="77" t="s">
        <v>1149</v>
      </c>
      <c r="D30" s="10" t="s">
        <v>1149</v>
      </c>
      <c r="E30" s="78" t="s">
        <v>1040</v>
      </c>
      <c r="F30" s="78"/>
      <c r="G30" s="78"/>
      <c r="H30" s="10" t="s">
        <v>1027</v>
      </c>
      <c r="I30" s="10" t="s">
        <v>14</v>
      </c>
      <c r="J30" s="78"/>
      <c r="K30" s="78"/>
      <c r="L30" s="78"/>
      <c r="M30" s="78"/>
      <c r="N30" s="103" t="s">
        <v>192</v>
      </c>
      <c r="O30" s="103" t="s">
        <v>210</v>
      </c>
      <c r="P30" s="104">
        <v>0</v>
      </c>
      <c r="Q30" s="104">
        <v>0</v>
      </c>
      <c r="R30" s="104">
        <v>0</v>
      </c>
      <c r="S30" s="104">
        <v>0</v>
      </c>
      <c r="T30" s="104">
        <v>0</v>
      </c>
      <c r="U30" s="143">
        <v>0</v>
      </c>
      <c r="V30" s="104">
        <v>0</v>
      </c>
      <c r="W30" s="104">
        <v>0</v>
      </c>
      <c r="X30" s="104">
        <v>0</v>
      </c>
      <c r="Y30" s="104">
        <v>0</v>
      </c>
      <c r="Z30" s="104">
        <v>0</v>
      </c>
      <c r="AA30" s="104">
        <v>1</v>
      </c>
      <c r="AB30" s="198">
        <f t="shared" si="8"/>
        <v>1</v>
      </c>
      <c r="AC30" s="104">
        <v>0</v>
      </c>
      <c r="AD30" s="104">
        <v>0</v>
      </c>
      <c r="AE30" s="104">
        <v>0</v>
      </c>
      <c r="AF30" s="104">
        <v>0</v>
      </c>
      <c r="AG30" s="104">
        <v>0</v>
      </c>
      <c r="AH30" s="143">
        <v>0</v>
      </c>
      <c r="AI30" s="104">
        <v>0</v>
      </c>
      <c r="AJ30" s="104">
        <v>0</v>
      </c>
      <c r="AK30" s="104">
        <v>0</v>
      </c>
      <c r="AL30" s="104">
        <v>0</v>
      </c>
      <c r="AM30" s="104">
        <v>0</v>
      </c>
      <c r="AN30" s="104">
        <v>0</v>
      </c>
      <c r="AO30" s="21">
        <f t="shared" si="11"/>
        <v>0</v>
      </c>
      <c r="AP30" s="189" t="str">
        <f t="shared" si="12"/>
        <v/>
      </c>
      <c r="AQ30" s="91" t="str">
        <f>+IF(AP30="","",IF(AND(SUM($P30:U30)=1,SUM($AC30:AH30)=1),"TERMINADA",IF(SUM($P30:U30)=0,"SIN INICIAR",IF(AP30&gt;1,"ADELANTADA",IF(AP30&lt;0.6,"CRÍTICA",IF(AP30&lt;0.95,"EN PROCESO","GESTIÓN NORMAL"))))))</f>
        <v/>
      </c>
      <c r="AR30" s="38" t="str">
        <f t="shared" si="10"/>
        <v/>
      </c>
      <c r="AS30" s="44"/>
      <c r="AT30" s="44"/>
      <c r="AU30" s="44"/>
      <c r="BA30" s="233">
        <f t="shared" si="2"/>
        <v>1</v>
      </c>
    </row>
    <row r="31" spans="1:1820" ht="27.95" hidden="1" customHeight="1" outlineLevel="4" x14ac:dyDescent="0.2">
      <c r="A31" s="282"/>
      <c r="B31" s="297"/>
      <c r="C31" s="77" t="s">
        <v>1149</v>
      </c>
      <c r="D31" s="10" t="s">
        <v>1149</v>
      </c>
      <c r="E31" s="78" t="s">
        <v>1043</v>
      </c>
      <c r="F31" s="78"/>
      <c r="G31" s="78"/>
      <c r="H31" s="10" t="s">
        <v>1027</v>
      </c>
      <c r="I31" s="10" t="s">
        <v>14</v>
      </c>
      <c r="J31" s="78"/>
      <c r="K31" s="78"/>
      <c r="L31" s="78"/>
      <c r="M31" s="78"/>
      <c r="N31" s="103" t="s">
        <v>192</v>
      </c>
      <c r="O31" s="103" t="s">
        <v>210</v>
      </c>
      <c r="P31" s="104">
        <v>0</v>
      </c>
      <c r="Q31" s="104">
        <v>0</v>
      </c>
      <c r="R31" s="104">
        <v>0</v>
      </c>
      <c r="S31" s="104">
        <v>0</v>
      </c>
      <c r="T31" s="104">
        <v>0</v>
      </c>
      <c r="U31" s="143">
        <v>0</v>
      </c>
      <c r="V31" s="104">
        <v>0</v>
      </c>
      <c r="W31" s="104">
        <v>0</v>
      </c>
      <c r="X31" s="104">
        <v>0</v>
      </c>
      <c r="Y31" s="104">
        <v>0</v>
      </c>
      <c r="Z31" s="104">
        <v>0</v>
      </c>
      <c r="AA31" s="104">
        <v>1</v>
      </c>
      <c r="AB31" s="198">
        <f t="shared" si="8"/>
        <v>1</v>
      </c>
      <c r="AC31" s="104">
        <v>0</v>
      </c>
      <c r="AD31" s="104">
        <v>0</v>
      </c>
      <c r="AE31" s="104">
        <v>0</v>
      </c>
      <c r="AF31" s="104">
        <v>0</v>
      </c>
      <c r="AG31" s="104">
        <v>0</v>
      </c>
      <c r="AH31" s="143">
        <v>0</v>
      </c>
      <c r="AI31" s="104">
        <v>0</v>
      </c>
      <c r="AJ31" s="104">
        <v>0</v>
      </c>
      <c r="AK31" s="104">
        <v>0</v>
      </c>
      <c r="AL31" s="104">
        <v>0</v>
      </c>
      <c r="AM31" s="104">
        <v>0</v>
      </c>
      <c r="AN31" s="104">
        <v>0</v>
      </c>
      <c r="AO31" s="21">
        <f t="shared" si="11"/>
        <v>0</v>
      </c>
      <c r="AP31" s="189" t="str">
        <f t="shared" si="12"/>
        <v/>
      </c>
      <c r="AQ31" s="91" t="str">
        <f>+IF(AP31="","",IF(AND(SUM($P31:U31)=1,SUM($AC31:AH31)=1),"TERMINADA",IF(SUM($P31:U31)=0,"SIN INICIAR",IF(AP31&gt;1,"ADELANTADA",IF(AP31&lt;0.6,"CRÍTICA",IF(AP31&lt;0.95,"EN PROCESO","GESTIÓN NORMAL"))))))</f>
        <v/>
      </c>
      <c r="AR31" s="38" t="str">
        <f t="shared" si="10"/>
        <v/>
      </c>
      <c r="AS31" s="44"/>
      <c r="AT31" s="44"/>
      <c r="AU31" s="44"/>
      <c r="BA31" s="233">
        <f t="shared" si="2"/>
        <v>1</v>
      </c>
    </row>
    <row r="32" spans="1:1820" ht="27.95" hidden="1" customHeight="1" outlineLevel="4" x14ac:dyDescent="0.2">
      <c r="A32" s="282"/>
      <c r="B32" s="297"/>
      <c r="C32" s="77" t="s">
        <v>1149</v>
      </c>
      <c r="D32" s="10" t="s">
        <v>1149</v>
      </c>
      <c r="E32" s="78" t="s">
        <v>1037</v>
      </c>
      <c r="F32" s="78"/>
      <c r="G32" s="78"/>
      <c r="H32" s="10" t="s">
        <v>1028</v>
      </c>
      <c r="I32" s="10" t="s">
        <v>14</v>
      </c>
      <c r="J32" s="78"/>
      <c r="K32" s="78"/>
      <c r="L32" s="78"/>
      <c r="M32" s="78"/>
      <c r="N32" s="103" t="s">
        <v>192</v>
      </c>
      <c r="O32" s="103" t="s">
        <v>210</v>
      </c>
      <c r="P32" s="104">
        <v>0</v>
      </c>
      <c r="Q32" s="104">
        <v>0</v>
      </c>
      <c r="R32" s="104">
        <v>0</v>
      </c>
      <c r="S32" s="104">
        <v>0</v>
      </c>
      <c r="T32" s="104">
        <v>0.34</v>
      </c>
      <c r="U32" s="143">
        <v>0</v>
      </c>
      <c r="V32" s="104">
        <v>0</v>
      </c>
      <c r="W32" s="104">
        <v>0</v>
      </c>
      <c r="X32" s="104">
        <v>0.33</v>
      </c>
      <c r="Y32" s="104">
        <v>0</v>
      </c>
      <c r="Z32" s="104">
        <v>0</v>
      </c>
      <c r="AA32" s="104">
        <v>0.33</v>
      </c>
      <c r="AB32" s="198">
        <f t="shared" si="8"/>
        <v>1</v>
      </c>
      <c r="AC32" s="104">
        <v>0</v>
      </c>
      <c r="AD32" s="104">
        <v>0</v>
      </c>
      <c r="AE32" s="104">
        <v>0</v>
      </c>
      <c r="AF32" s="104">
        <v>0</v>
      </c>
      <c r="AG32" s="104">
        <v>0.34</v>
      </c>
      <c r="AH32" s="143">
        <v>0</v>
      </c>
      <c r="AI32" s="104">
        <v>0</v>
      </c>
      <c r="AJ32" s="104">
        <v>0</v>
      </c>
      <c r="AK32" s="104">
        <v>0</v>
      </c>
      <c r="AL32" s="104">
        <v>0</v>
      </c>
      <c r="AM32" s="104">
        <v>0</v>
      </c>
      <c r="AN32" s="104">
        <v>0</v>
      </c>
      <c r="AO32" s="21">
        <f t="shared" si="11"/>
        <v>0.34</v>
      </c>
      <c r="AP32" s="189">
        <f t="shared" si="12"/>
        <v>1</v>
      </c>
      <c r="AQ32" s="91" t="str">
        <f>+IF(AP32="","",IF(AND(SUM($P32:U32)=1,SUM($AC32:AH32)=1),"TERMINADA",IF(SUM($P32:U32)=0,"SIN INICIAR",IF(AP32&gt;1,"ADELANTADA",IF(AP32&lt;0.6,"CRÍTICA",IF(AP32&lt;0.95,"EN PROCESO","GESTIÓN NORMAL"))))))</f>
        <v>GESTIÓN NORMAL</v>
      </c>
      <c r="AR32" s="38" t="str">
        <f t="shared" si="10"/>
        <v>J</v>
      </c>
      <c r="AS32" s="44"/>
      <c r="AT32" s="44"/>
      <c r="AU32" s="44"/>
      <c r="BA32" s="233">
        <f t="shared" si="2"/>
        <v>0.65999999999999992</v>
      </c>
    </row>
    <row r="33" spans="1:16384" ht="27.95" hidden="1" customHeight="1" outlineLevel="4" x14ac:dyDescent="0.2">
      <c r="A33" s="282"/>
      <c r="B33" s="297"/>
      <c r="C33" s="77" t="s">
        <v>1149</v>
      </c>
      <c r="D33" s="10" t="s">
        <v>1149</v>
      </c>
      <c r="E33" s="78" t="s">
        <v>1045</v>
      </c>
      <c r="F33" s="78"/>
      <c r="G33" s="78"/>
      <c r="H33" s="10" t="s">
        <v>1027</v>
      </c>
      <c r="I33" s="10" t="s">
        <v>14</v>
      </c>
      <c r="J33" s="78"/>
      <c r="K33" s="78"/>
      <c r="L33" s="78"/>
      <c r="M33" s="78"/>
      <c r="N33" s="103" t="s">
        <v>192</v>
      </c>
      <c r="O33" s="103" t="s">
        <v>210</v>
      </c>
      <c r="P33" s="104">
        <v>0</v>
      </c>
      <c r="Q33" s="104">
        <v>0</v>
      </c>
      <c r="R33" s="104">
        <v>0</v>
      </c>
      <c r="S33" s="104">
        <v>0</v>
      </c>
      <c r="T33" s="104">
        <v>0</v>
      </c>
      <c r="U33" s="143">
        <v>0</v>
      </c>
      <c r="V33" s="104">
        <v>0</v>
      </c>
      <c r="W33" s="104">
        <v>0</v>
      </c>
      <c r="X33" s="104">
        <v>0</v>
      </c>
      <c r="Y33" s="104">
        <v>0</v>
      </c>
      <c r="Z33" s="104">
        <v>0</v>
      </c>
      <c r="AA33" s="104">
        <v>1</v>
      </c>
      <c r="AB33" s="198">
        <f t="shared" si="8"/>
        <v>1</v>
      </c>
      <c r="AC33" s="104">
        <v>0</v>
      </c>
      <c r="AD33" s="104">
        <v>0</v>
      </c>
      <c r="AE33" s="104">
        <v>0</v>
      </c>
      <c r="AF33" s="104">
        <v>0</v>
      </c>
      <c r="AG33" s="104">
        <v>0</v>
      </c>
      <c r="AH33" s="143">
        <v>0</v>
      </c>
      <c r="AI33" s="104">
        <v>0</v>
      </c>
      <c r="AJ33" s="104">
        <v>0</v>
      </c>
      <c r="AK33" s="104">
        <v>0</v>
      </c>
      <c r="AL33" s="104">
        <v>0</v>
      </c>
      <c r="AM33" s="104">
        <v>0</v>
      </c>
      <c r="AN33" s="104">
        <v>0</v>
      </c>
      <c r="AO33" s="21">
        <f t="shared" si="11"/>
        <v>0</v>
      </c>
      <c r="AP33" s="189" t="str">
        <f t="shared" si="12"/>
        <v/>
      </c>
      <c r="AQ33" s="91" t="str">
        <f>+IF(AP33="","",IF(AND(SUM($P33:U33)=1,SUM($AC33:AH33)=1),"TERMINADA",IF(SUM($P33:U33)=0,"SIN INICIAR",IF(AP33&gt;1,"ADELANTADA",IF(AP33&lt;0.6,"CRÍTICA",IF(AP33&lt;0.95,"EN PROCESO","GESTIÓN NORMAL"))))))</f>
        <v/>
      </c>
      <c r="AR33" s="38" t="str">
        <f t="shared" si="10"/>
        <v/>
      </c>
      <c r="AS33" s="44"/>
      <c r="AT33" s="44"/>
      <c r="AU33" s="44"/>
      <c r="BA33" s="233">
        <f t="shared" si="2"/>
        <v>1</v>
      </c>
    </row>
    <row r="34" spans="1:16384" ht="27.95" hidden="1" customHeight="1" outlineLevel="4" x14ac:dyDescent="0.2">
      <c r="A34" s="282"/>
      <c r="B34" s="297"/>
      <c r="C34" s="77" t="s">
        <v>1149</v>
      </c>
      <c r="D34" s="10" t="s">
        <v>1149</v>
      </c>
      <c r="E34" s="86" t="s">
        <v>1151</v>
      </c>
      <c r="F34" s="78"/>
      <c r="G34" s="78"/>
      <c r="H34" s="10" t="s">
        <v>1027</v>
      </c>
      <c r="I34" s="10" t="s">
        <v>14</v>
      </c>
      <c r="J34" s="78"/>
      <c r="K34" s="78"/>
      <c r="L34" s="78"/>
      <c r="M34" s="78"/>
      <c r="N34" s="103" t="s">
        <v>192</v>
      </c>
      <c r="O34" s="103" t="s">
        <v>210</v>
      </c>
      <c r="P34" s="104">
        <v>0</v>
      </c>
      <c r="Q34" s="104">
        <v>0</v>
      </c>
      <c r="R34" s="104">
        <v>0</v>
      </c>
      <c r="S34" s="104">
        <v>0</v>
      </c>
      <c r="T34" s="104">
        <v>0</v>
      </c>
      <c r="U34" s="143">
        <v>0</v>
      </c>
      <c r="V34" s="104">
        <v>0</v>
      </c>
      <c r="W34" s="104">
        <v>0</v>
      </c>
      <c r="X34" s="104">
        <v>0</v>
      </c>
      <c r="Y34" s="104">
        <v>0</v>
      </c>
      <c r="Z34" s="104">
        <v>0</v>
      </c>
      <c r="AA34" s="104">
        <v>1</v>
      </c>
      <c r="AB34" s="198">
        <f t="shared" si="8"/>
        <v>1</v>
      </c>
      <c r="AC34" s="104">
        <v>0</v>
      </c>
      <c r="AD34" s="104">
        <v>0</v>
      </c>
      <c r="AE34" s="104">
        <v>0</v>
      </c>
      <c r="AF34" s="104">
        <v>0</v>
      </c>
      <c r="AG34" s="104">
        <v>0</v>
      </c>
      <c r="AH34" s="143">
        <v>0</v>
      </c>
      <c r="AI34" s="104">
        <v>0</v>
      </c>
      <c r="AJ34" s="104">
        <v>0</v>
      </c>
      <c r="AK34" s="104">
        <v>0</v>
      </c>
      <c r="AL34" s="104">
        <v>0</v>
      </c>
      <c r="AM34" s="104">
        <v>0</v>
      </c>
      <c r="AN34" s="104">
        <v>0</v>
      </c>
      <c r="AO34" s="21">
        <f t="shared" si="11"/>
        <v>0</v>
      </c>
      <c r="AP34" s="189" t="str">
        <f>+IFERROR(SUM(AC34:AH34)/SUM(P34:U34),"")</f>
        <v/>
      </c>
      <c r="AQ34" s="91" t="str">
        <f>+IF(AP34="","",IF(AND(SUM($P34:U34)=1,SUM($AC34:AH34)=1),"TERMINADA",IF(SUM($P34:U34)=0,"SIN INICIAR",IF(AP34&gt;1,"ADELANTADA",IF(AP34&lt;0.6,"CRÍTICA",IF(AP34&lt;0.95,"EN PROCESO","GESTIÓN NORMAL"))))))</f>
        <v/>
      </c>
      <c r="AR34" s="38" t="str">
        <f t="shared" si="10"/>
        <v/>
      </c>
      <c r="AS34" s="44"/>
      <c r="AT34" s="44"/>
      <c r="AU34" s="44"/>
      <c r="BA34" s="233">
        <f t="shared" si="2"/>
        <v>1</v>
      </c>
    </row>
    <row r="35" spans="1:16384" ht="27.95" hidden="1" customHeight="1" outlineLevel="4" x14ac:dyDescent="0.2">
      <c r="A35" s="282"/>
      <c r="B35" s="297"/>
      <c r="C35" s="77" t="s">
        <v>1149</v>
      </c>
      <c r="D35" s="10" t="s">
        <v>1149</v>
      </c>
      <c r="E35" s="78" t="s">
        <v>1042</v>
      </c>
      <c r="F35" s="78"/>
      <c r="G35" s="78"/>
      <c r="H35" s="10" t="s">
        <v>1048</v>
      </c>
      <c r="I35" s="10" t="s">
        <v>14</v>
      </c>
      <c r="J35" s="78"/>
      <c r="K35" s="78"/>
      <c r="L35" s="78"/>
      <c r="M35" s="78"/>
      <c r="N35" s="103" t="s">
        <v>192</v>
      </c>
      <c r="O35" s="103" t="s">
        <v>210</v>
      </c>
      <c r="P35" s="104">
        <v>8.3333333333333343E-2</v>
      </c>
      <c r="Q35" s="104">
        <v>8.3333333333333343E-2</v>
      </c>
      <c r="R35" s="104">
        <v>8.3333333333333343E-2</v>
      </c>
      <c r="S35" s="104">
        <v>8.3333333333333343E-2</v>
      </c>
      <c r="T35" s="104">
        <v>8.3333333333333343E-2</v>
      </c>
      <c r="U35" s="143">
        <v>8.3333333333333343E-2</v>
      </c>
      <c r="V35" s="104">
        <v>8.3333333333333343E-2</v>
      </c>
      <c r="W35" s="104">
        <v>8.3333333333333343E-2</v>
      </c>
      <c r="X35" s="104">
        <v>8.3333333333333343E-2</v>
      </c>
      <c r="Y35" s="104">
        <v>8.3333333333333343E-2</v>
      </c>
      <c r="Z35" s="104">
        <v>8.3333333333333343E-2</v>
      </c>
      <c r="AA35" s="104">
        <v>8.3333333333333343E-2</v>
      </c>
      <c r="AB35" s="198">
        <f t="shared" si="8"/>
        <v>1.0000000000000002</v>
      </c>
      <c r="AC35" s="104">
        <v>8.3333333333333343E-2</v>
      </c>
      <c r="AD35" s="104">
        <v>8.3333333333333343E-2</v>
      </c>
      <c r="AE35" s="104">
        <v>8.3333333333333343E-2</v>
      </c>
      <c r="AF35" s="104">
        <v>8.3333333333333343E-2</v>
      </c>
      <c r="AG35" s="104">
        <v>8.3333333333333343E-2</v>
      </c>
      <c r="AH35" s="104">
        <v>8.3333333333333343E-2</v>
      </c>
      <c r="AI35" s="104">
        <v>0</v>
      </c>
      <c r="AJ35" s="104">
        <v>0</v>
      </c>
      <c r="AK35" s="104">
        <v>0</v>
      </c>
      <c r="AL35" s="104">
        <v>0</v>
      </c>
      <c r="AM35" s="104">
        <v>0</v>
      </c>
      <c r="AN35" s="104">
        <v>0</v>
      </c>
      <c r="AO35" s="21">
        <f t="shared" si="11"/>
        <v>0.50000000000000011</v>
      </c>
      <c r="AP35" s="189">
        <f t="shared" si="12"/>
        <v>1</v>
      </c>
      <c r="AQ35" s="91" t="str">
        <f>+IF(AP35="","",IF(AND(SUM($P35:U35)=1,SUM($AC35:AH35)=1),"TERMINADA",IF(SUM($P35:U35)=0,"SIN INICIAR",IF(AP35&gt;1,"ADELANTADA",IF(AP35&lt;0.6,"CRÍTICA",IF(AP35&lt;0.95,"EN PROCESO","GESTIÓN NORMAL"))))))</f>
        <v>GESTIÓN NORMAL</v>
      </c>
      <c r="AR35" s="38" t="str">
        <f t="shared" si="10"/>
        <v>J</v>
      </c>
      <c r="AS35" s="44"/>
      <c r="AT35" s="44"/>
      <c r="AU35" s="44"/>
      <c r="BA35" s="233">
        <f t="shared" si="2"/>
        <v>0.49999999999999989</v>
      </c>
    </row>
    <row r="36" spans="1:16384" ht="27.95" hidden="1" customHeight="1" outlineLevel="4" x14ac:dyDescent="0.2">
      <c r="A36" s="282"/>
      <c r="B36" s="297"/>
      <c r="C36" s="77" t="s">
        <v>1149</v>
      </c>
      <c r="D36" s="10" t="s">
        <v>1149</v>
      </c>
      <c r="E36" s="78" t="s">
        <v>1036</v>
      </c>
      <c r="F36" s="78"/>
      <c r="G36" s="78"/>
      <c r="H36" s="10" t="s">
        <v>1028</v>
      </c>
      <c r="I36" s="10" t="s">
        <v>14</v>
      </c>
      <c r="J36" s="78"/>
      <c r="K36" s="78"/>
      <c r="L36" s="78"/>
      <c r="M36" s="78"/>
      <c r="N36" s="103" t="s">
        <v>192</v>
      </c>
      <c r="O36" s="103" t="s">
        <v>210</v>
      </c>
      <c r="P36" s="104">
        <v>0</v>
      </c>
      <c r="Q36" s="104">
        <v>0</v>
      </c>
      <c r="R36" s="104">
        <v>0</v>
      </c>
      <c r="S36" s="104">
        <v>0</v>
      </c>
      <c r="T36" s="104">
        <v>0.34</v>
      </c>
      <c r="U36" s="143">
        <v>0</v>
      </c>
      <c r="V36" s="104">
        <v>0</v>
      </c>
      <c r="W36" s="104">
        <v>0</v>
      </c>
      <c r="X36" s="104">
        <v>0.33</v>
      </c>
      <c r="Y36" s="104">
        <v>0</v>
      </c>
      <c r="Z36" s="104">
        <v>0</v>
      </c>
      <c r="AA36" s="104">
        <v>0.33</v>
      </c>
      <c r="AB36" s="198">
        <f t="shared" si="8"/>
        <v>1</v>
      </c>
      <c r="AC36" s="104">
        <v>0</v>
      </c>
      <c r="AD36" s="104">
        <v>0</v>
      </c>
      <c r="AE36" s="104">
        <v>0</v>
      </c>
      <c r="AF36" s="104">
        <v>0</v>
      </c>
      <c r="AG36" s="104">
        <v>0.34</v>
      </c>
      <c r="AH36" s="143">
        <v>0</v>
      </c>
      <c r="AI36" s="104">
        <v>0</v>
      </c>
      <c r="AJ36" s="104">
        <v>0</v>
      </c>
      <c r="AK36" s="104">
        <v>0</v>
      </c>
      <c r="AL36" s="104">
        <v>0</v>
      </c>
      <c r="AM36" s="104">
        <v>0</v>
      </c>
      <c r="AN36" s="104">
        <v>0</v>
      </c>
      <c r="AO36" s="21">
        <f t="shared" si="11"/>
        <v>0.34</v>
      </c>
      <c r="AP36" s="189">
        <f t="shared" si="12"/>
        <v>1</v>
      </c>
      <c r="AQ36" s="91" t="str">
        <f>+IF(AP36="","",IF(AND(SUM($P36:U36)=1,SUM($AC36:AH36)=1),"TERMINADA",IF(SUM($P36:U36)=0,"SIN INICIAR",IF(AP36&gt;1,"ADELANTADA",IF(AP36&lt;0.6,"CRÍTICA",IF(AP36&lt;0.95,"EN PROCESO","GESTIÓN NORMAL"))))))</f>
        <v>GESTIÓN NORMAL</v>
      </c>
      <c r="AR36" s="38" t="str">
        <f t="shared" si="10"/>
        <v>J</v>
      </c>
      <c r="AS36" s="44"/>
      <c r="AT36" s="44"/>
      <c r="AU36" s="44"/>
      <c r="BA36" s="233">
        <f t="shared" si="2"/>
        <v>0.65999999999999992</v>
      </c>
    </row>
    <row r="37" spans="1:16384" ht="27.95" hidden="1" customHeight="1" outlineLevel="4" x14ac:dyDescent="0.2">
      <c r="A37" s="282"/>
      <c r="B37" s="297"/>
      <c r="C37" s="77" t="s">
        <v>1149</v>
      </c>
      <c r="D37" s="10" t="s">
        <v>1149</v>
      </c>
      <c r="E37" s="78" t="s">
        <v>1044</v>
      </c>
      <c r="F37" s="78"/>
      <c r="G37" s="78"/>
      <c r="H37" s="10" t="s">
        <v>1027</v>
      </c>
      <c r="I37" s="10" t="s">
        <v>14</v>
      </c>
      <c r="J37" s="78"/>
      <c r="K37" s="78"/>
      <c r="L37" s="78"/>
      <c r="M37" s="78"/>
      <c r="N37" s="103" t="s">
        <v>192</v>
      </c>
      <c r="O37" s="103" t="s">
        <v>210</v>
      </c>
      <c r="P37" s="104">
        <v>0</v>
      </c>
      <c r="Q37" s="104">
        <v>0</v>
      </c>
      <c r="R37" s="104">
        <v>0</v>
      </c>
      <c r="S37" s="104">
        <v>0</v>
      </c>
      <c r="T37" s="104">
        <v>0</v>
      </c>
      <c r="U37" s="143">
        <v>0</v>
      </c>
      <c r="V37" s="104">
        <v>0</v>
      </c>
      <c r="W37" s="104">
        <v>0</v>
      </c>
      <c r="X37" s="104">
        <v>0</v>
      </c>
      <c r="Y37" s="104">
        <v>0</v>
      </c>
      <c r="Z37" s="104">
        <v>0</v>
      </c>
      <c r="AA37" s="104">
        <v>1</v>
      </c>
      <c r="AB37" s="198">
        <f t="shared" si="8"/>
        <v>1</v>
      </c>
      <c r="AC37" s="104">
        <v>0</v>
      </c>
      <c r="AD37" s="104">
        <v>0</v>
      </c>
      <c r="AE37" s="104">
        <v>0</v>
      </c>
      <c r="AF37" s="104">
        <v>0</v>
      </c>
      <c r="AG37" s="104">
        <v>0</v>
      </c>
      <c r="AH37" s="143">
        <v>0</v>
      </c>
      <c r="AI37" s="104">
        <v>0</v>
      </c>
      <c r="AJ37" s="104">
        <v>0</v>
      </c>
      <c r="AK37" s="104">
        <v>0</v>
      </c>
      <c r="AL37" s="104">
        <v>0</v>
      </c>
      <c r="AM37" s="104">
        <v>0</v>
      </c>
      <c r="AN37" s="104">
        <v>0</v>
      </c>
      <c r="AO37" s="21">
        <f t="shared" si="11"/>
        <v>0</v>
      </c>
      <c r="AP37" s="189" t="str">
        <f t="shared" si="12"/>
        <v/>
      </c>
      <c r="AQ37" s="91" t="str">
        <f>+IF(AP37="","",IF(AND(SUM($P37:U37)=1,SUM($AC37:AH37)=1),"TERMINADA",IF(SUM($P37:U37)=0,"SIN INICIAR",IF(AP37&gt;1,"ADELANTADA",IF(AP37&lt;0.6,"CRÍTICA",IF(AP37&lt;0.95,"EN PROCESO","GESTIÓN NORMAL"))))))</f>
        <v/>
      </c>
      <c r="AR37" s="38" t="str">
        <f t="shared" si="10"/>
        <v/>
      </c>
      <c r="AS37" s="44"/>
      <c r="AT37" s="44"/>
      <c r="AU37" s="44"/>
      <c r="BA37" s="233">
        <f t="shared" si="2"/>
        <v>1</v>
      </c>
    </row>
    <row r="38" spans="1:16384" ht="27.95" hidden="1" customHeight="1" outlineLevel="4" x14ac:dyDescent="0.2">
      <c r="A38" s="282"/>
      <c r="B38" s="297"/>
      <c r="C38" s="77" t="s">
        <v>1149</v>
      </c>
      <c r="D38" s="10" t="s">
        <v>1149</v>
      </c>
      <c r="E38" s="78" t="s">
        <v>1038</v>
      </c>
      <c r="F38" s="78"/>
      <c r="G38" s="78"/>
      <c r="H38" s="10" t="s">
        <v>1027</v>
      </c>
      <c r="I38" s="10" t="s">
        <v>14</v>
      </c>
      <c r="J38" s="78"/>
      <c r="K38" s="78"/>
      <c r="L38" s="78"/>
      <c r="M38" s="78"/>
      <c r="N38" s="103" t="s">
        <v>192</v>
      </c>
      <c r="O38" s="103" t="s">
        <v>210</v>
      </c>
      <c r="P38" s="104">
        <v>0</v>
      </c>
      <c r="Q38" s="104">
        <v>0</v>
      </c>
      <c r="R38" s="104">
        <v>0</v>
      </c>
      <c r="S38" s="104">
        <v>0</v>
      </c>
      <c r="T38" s="104">
        <v>0</v>
      </c>
      <c r="U38" s="143">
        <v>0</v>
      </c>
      <c r="V38" s="104">
        <v>0</v>
      </c>
      <c r="W38" s="104">
        <v>0</v>
      </c>
      <c r="X38" s="104">
        <v>1</v>
      </c>
      <c r="Y38" s="104">
        <v>0</v>
      </c>
      <c r="Z38" s="104">
        <v>0</v>
      </c>
      <c r="AA38" s="104">
        <v>0</v>
      </c>
      <c r="AB38" s="198">
        <f t="shared" si="8"/>
        <v>1</v>
      </c>
      <c r="AC38" s="104">
        <v>0</v>
      </c>
      <c r="AD38" s="104">
        <v>0</v>
      </c>
      <c r="AE38" s="104">
        <v>0</v>
      </c>
      <c r="AF38" s="104">
        <v>0</v>
      </c>
      <c r="AG38" s="104">
        <v>0</v>
      </c>
      <c r="AH38" s="143">
        <v>0</v>
      </c>
      <c r="AI38" s="104">
        <v>0</v>
      </c>
      <c r="AJ38" s="104">
        <v>0</v>
      </c>
      <c r="AK38" s="104">
        <v>0</v>
      </c>
      <c r="AL38" s="104">
        <v>0</v>
      </c>
      <c r="AM38" s="104">
        <v>0</v>
      </c>
      <c r="AN38" s="104">
        <v>0</v>
      </c>
      <c r="AO38" s="21">
        <f t="shared" si="11"/>
        <v>0</v>
      </c>
      <c r="AP38" s="189" t="str">
        <f t="shared" si="12"/>
        <v/>
      </c>
      <c r="AQ38" s="91" t="str">
        <f>+IF(AP38="","",IF(AND(SUM($P38:U38)=1,SUM($AC38:AH38)=1),"TERMINADA",IF(SUM($P38:U38)=0,"SIN INICIAR",IF(AP38&gt;1,"ADELANTADA",IF(AP38&lt;0.6,"CRÍTICA",IF(AP38&lt;0.95,"EN PROCESO","GESTIÓN NORMAL"))))))</f>
        <v/>
      </c>
      <c r="AR38" s="38" t="str">
        <f t="shared" si="10"/>
        <v/>
      </c>
      <c r="AS38" s="44"/>
      <c r="AT38" s="44"/>
      <c r="AU38" s="44"/>
      <c r="BA38" s="233">
        <f t="shared" si="2"/>
        <v>1</v>
      </c>
    </row>
    <row r="39" spans="1:16384" ht="27.95" hidden="1" customHeight="1" outlineLevel="4" x14ac:dyDescent="0.2">
      <c r="A39" s="282"/>
      <c r="B39" s="297"/>
      <c r="C39" s="77" t="s">
        <v>1149</v>
      </c>
      <c r="D39" s="10" t="s">
        <v>1149</v>
      </c>
      <c r="E39" s="78" t="s">
        <v>1041</v>
      </c>
      <c r="F39" s="78"/>
      <c r="G39" s="78"/>
      <c r="H39" s="10" t="s">
        <v>1028</v>
      </c>
      <c r="I39" s="10" t="s">
        <v>14</v>
      </c>
      <c r="J39" s="78"/>
      <c r="K39" s="78"/>
      <c r="L39" s="78"/>
      <c r="M39" s="78"/>
      <c r="N39" s="103" t="s">
        <v>192</v>
      </c>
      <c r="O39" s="103" t="s">
        <v>210</v>
      </c>
      <c r="P39" s="104">
        <v>0</v>
      </c>
      <c r="Q39" s="104">
        <v>0</v>
      </c>
      <c r="R39" s="104">
        <v>0</v>
      </c>
      <c r="S39" s="104">
        <v>0</v>
      </c>
      <c r="T39" s="104">
        <v>0.34</v>
      </c>
      <c r="U39" s="143">
        <v>0</v>
      </c>
      <c r="V39" s="104">
        <v>0</v>
      </c>
      <c r="W39" s="104">
        <v>0</v>
      </c>
      <c r="X39" s="104">
        <v>0.33</v>
      </c>
      <c r="Y39" s="104">
        <v>0</v>
      </c>
      <c r="Z39" s="104">
        <v>0</v>
      </c>
      <c r="AA39" s="104">
        <v>0.33</v>
      </c>
      <c r="AB39" s="198">
        <f t="shared" si="8"/>
        <v>1</v>
      </c>
      <c r="AC39" s="104">
        <v>0</v>
      </c>
      <c r="AD39" s="104">
        <v>0</v>
      </c>
      <c r="AE39" s="104">
        <v>0</v>
      </c>
      <c r="AF39" s="104">
        <v>0</v>
      </c>
      <c r="AG39" s="104">
        <v>0.34</v>
      </c>
      <c r="AH39" s="143">
        <v>0</v>
      </c>
      <c r="AI39" s="104">
        <v>0</v>
      </c>
      <c r="AJ39" s="104">
        <v>0</v>
      </c>
      <c r="AK39" s="104">
        <v>0</v>
      </c>
      <c r="AL39" s="104">
        <v>0</v>
      </c>
      <c r="AM39" s="104">
        <v>0</v>
      </c>
      <c r="AN39" s="104">
        <v>0</v>
      </c>
      <c r="AO39" s="21">
        <f t="shared" si="11"/>
        <v>0.34</v>
      </c>
      <c r="AP39" s="189">
        <f t="shared" si="12"/>
        <v>1</v>
      </c>
      <c r="AQ39" s="91" t="str">
        <f>+IF(AP39="","",IF(AND(SUM($P39:U39)=1,SUM($AC39:AH39)=1),"TERMINADA",IF(SUM($P39:U39)=0,"SIN INICIAR",IF(AP39&gt;1,"ADELANTADA",IF(AP39&lt;0.6,"CRÍTICA",IF(AP39&lt;0.95,"EN PROCESO","GESTIÓN NORMAL"))))))</f>
        <v>GESTIÓN NORMAL</v>
      </c>
      <c r="AR39" s="38" t="str">
        <f t="shared" si="10"/>
        <v>J</v>
      </c>
      <c r="AS39" s="44"/>
      <c r="AT39" s="44"/>
      <c r="AU39" s="44"/>
      <c r="BA39" s="233">
        <f t="shared" si="2"/>
        <v>0.65999999999999992</v>
      </c>
    </row>
    <row r="40" spans="1:16384" ht="27.95" hidden="1" customHeight="1" outlineLevel="4" x14ac:dyDescent="0.2">
      <c r="A40" s="282"/>
      <c r="B40" s="297"/>
      <c r="C40" s="77" t="s">
        <v>1149</v>
      </c>
      <c r="D40" s="10" t="s">
        <v>1149</v>
      </c>
      <c r="E40" s="78" t="s">
        <v>1150</v>
      </c>
      <c r="F40" s="78"/>
      <c r="G40" s="78"/>
      <c r="H40" s="10" t="s">
        <v>1029</v>
      </c>
      <c r="I40" s="10" t="s">
        <v>14</v>
      </c>
      <c r="J40" s="78"/>
      <c r="K40" s="78"/>
      <c r="L40" s="78"/>
      <c r="M40" s="78"/>
      <c r="N40" s="103" t="s">
        <v>192</v>
      </c>
      <c r="O40" s="103" t="s">
        <v>210</v>
      </c>
      <c r="P40" s="104">
        <v>0</v>
      </c>
      <c r="Q40" s="104">
        <v>0</v>
      </c>
      <c r="R40" s="104">
        <v>0</v>
      </c>
      <c r="S40" s="104">
        <v>0.25</v>
      </c>
      <c r="T40" s="104">
        <v>0</v>
      </c>
      <c r="U40" s="143">
        <v>0</v>
      </c>
      <c r="V40" s="104">
        <v>0.25</v>
      </c>
      <c r="W40" s="104">
        <v>0</v>
      </c>
      <c r="X40" s="104">
        <v>0</v>
      </c>
      <c r="Y40" s="104">
        <v>0.25</v>
      </c>
      <c r="Z40" s="104">
        <v>0</v>
      </c>
      <c r="AA40" s="104">
        <v>0.25</v>
      </c>
      <c r="AB40" s="198">
        <f t="shared" si="8"/>
        <v>1</v>
      </c>
      <c r="AC40" s="104">
        <v>0</v>
      </c>
      <c r="AD40" s="104">
        <v>0</v>
      </c>
      <c r="AE40" s="104">
        <v>0</v>
      </c>
      <c r="AF40" s="104">
        <v>0.24</v>
      </c>
      <c r="AG40" s="104">
        <v>0</v>
      </c>
      <c r="AH40" s="143">
        <v>0</v>
      </c>
      <c r="AI40" s="104">
        <v>0</v>
      </c>
      <c r="AJ40" s="104">
        <v>0</v>
      </c>
      <c r="AK40" s="104">
        <v>0</v>
      </c>
      <c r="AL40" s="104">
        <v>0</v>
      </c>
      <c r="AM40" s="104">
        <v>0</v>
      </c>
      <c r="AN40" s="104">
        <v>0</v>
      </c>
      <c r="AO40" s="21">
        <f t="shared" si="11"/>
        <v>0.24</v>
      </c>
      <c r="AP40" s="189">
        <f t="shared" si="12"/>
        <v>0.96</v>
      </c>
      <c r="AQ40" s="91" t="str">
        <f>+IF(AP40="","",IF(AND(SUM($P40:U40)=1,SUM($AC40:AH40)=1),"TERMINADA",IF(SUM($P40:U40)=0,"SIN INICIAR",IF(AP40&gt;1,"ADELANTADA",IF(AP40&lt;0.6,"CRÍTICA",IF(AP40&lt;0.95,"EN PROCESO","GESTIÓN NORMAL"))))))</f>
        <v>GESTIÓN NORMAL</v>
      </c>
      <c r="AR40" s="38" t="str">
        <f t="shared" si="10"/>
        <v>J</v>
      </c>
      <c r="AS40" s="44"/>
      <c r="AT40" s="44"/>
      <c r="AU40" s="44"/>
      <c r="BA40" s="233">
        <f t="shared" si="2"/>
        <v>0.76</v>
      </c>
    </row>
    <row r="41" spans="1:16384" ht="27.95" hidden="1" customHeight="1" outlineLevel="3" thickBot="1" x14ac:dyDescent="0.25">
      <c r="A41" s="282"/>
      <c r="B41" s="297"/>
      <c r="C41" s="253" t="s">
        <v>1296</v>
      </c>
      <c r="D41" s="268"/>
      <c r="E41" s="268"/>
      <c r="F41" s="124"/>
      <c r="G41" s="124"/>
      <c r="H41" s="125"/>
      <c r="I41" s="125"/>
      <c r="J41" s="124"/>
      <c r="K41" s="124"/>
      <c r="L41" s="124"/>
      <c r="M41" s="124"/>
      <c r="N41" s="126"/>
      <c r="O41" s="126"/>
      <c r="P41" s="159"/>
      <c r="Q41" s="159"/>
      <c r="R41" s="159"/>
      <c r="S41" s="159"/>
      <c r="T41" s="159"/>
      <c r="U41" s="144"/>
      <c r="V41" s="69"/>
      <c r="W41" s="69"/>
      <c r="X41" s="69"/>
      <c r="Y41" s="69"/>
      <c r="Z41" s="69"/>
      <c r="AA41" s="69"/>
      <c r="AB41" s="200"/>
      <c r="AC41" s="69"/>
      <c r="AD41" s="69"/>
      <c r="AE41" s="69"/>
      <c r="AF41" s="69"/>
      <c r="AG41" s="159"/>
      <c r="AH41" s="144"/>
      <c r="AI41" s="69"/>
      <c r="AJ41" s="69"/>
      <c r="AK41" s="69"/>
      <c r="AL41" s="69"/>
      <c r="AM41" s="69"/>
      <c r="AN41" s="182"/>
      <c r="AO41" s="190">
        <f>SUBTOTAL(1,AO24:AO40)</f>
        <v>0.13294117647058828</v>
      </c>
      <c r="AP41" s="207">
        <f>SUBTOTAL(1,AP24:AP40)</f>
        <v>0.99333333333333329</v>
      </c>
      <c r="AQ41" s="91" t="str">
        <f t="shared" ref="AQ41:AQ42" si="13">+IF(AP41="","",IF(AP41&gt;1,"ADELANTADA",IF(AP41&lt;0.6,"CRÍTICA",IF(AP41&lt;0.95,"EN PROCESO","GESTIÓN NORMAL"))))</f>
        <v>GESTIÓN NORMAL</v>
      </c>
      <c r="AR41" s="38" t="str">
        <f t="shared" si="10"/>
        <v>J</v>
      </c>
      <c r="AS41" s="44"/>
      <c r="AT41" s="44"/>
      <c r="AU41" s="44"/>
      <c r="AV41" s="299"/>
      <c r="AW41" s="299"/>
      <c r="AX41" s="299"/>
      <c r="BA41" s="233">
        <f t="shared" si="2"/>
        <v>0.86705882352941166</v>
      </c>
      <c r="BB41" s="48"/>
      <c r="BG41" s="49"/>
      <c r="BH41" s="49"/>
      <c r="BI41" s="50"/>
      <c r="BJ41" s="50"/>
      <c r="BK41" s="50"/>
      <c r="BL41" s="50"/>
      <c r="BM41" s="50"/>
      <c r="BN41" s="50"/>
      <c r="BO41" s="50"/>
      <c r="BP41" s="50"/>
      <c r="BQ41" s="50"/>
      <c r="BR41" s="50"/>
      <c r="BS41" s="50"/>
      <c r="BT41" s="50"/>
      <c r="BU41" s="51"/>
      <c r="BV41" s="50"/>
      <c r="BW41" s="50"/>
      <c r="BX41" s="50"/>
      <c r="BY41" s="50"/>
      <c r="BZ41" s="50"/>
      <c r="CA41" s="50"/>
      <c r="CB41" s="50"/>
      <c r="CC41" s="50"/>
      <c r="CD41" s="50"/>
      <c r="CE41" s="50"/>
      <c r="CF41" s="50"/>
      <c r="CG41" s="50"/>
      <c r="CH41" s="51"/>
      <c r="CI41" s="52"/>
      <c r="CJ41" s="53"/>
      <c r="CK41" s="54"/>
      <c r="CL41" s="55"/>
      <c r="CM41" s="47"/>
      <c r="CN41" s="47"/>
      <c r="CO41" s="299"/>
      <c r="CP41" s="299"/>
      <c r="CQ41" s="299"/>
      <c r="CT41" s="48"/>
      <c r="CU41" s="48"/>
      <c r="CZ41" s="49"/>
      <c r="DA41" s="49"/>
      <c r="DB41" s="50"/>
      <c r="DC41" s="50"/>
      <c r="DD41" s="50"/>
      <c r="DE41" s="50"/>
      <c r="DF41" s="50"/>
      <c r="DG41" s="50"/>
      <c r="DH41" s="50"/>
      <c r="DI41" s="50"/>
      <c r="DJ41" s="50"/>
      <c r="DK41" s="50"/>
      <c r="DL41" s="50"/>
      <c r="DM41" s="50"/>
      <c r="DN41" s="51"/>
      <c r="DO41" s="50"/>
      <c r="DP41" s="50"/>
      <c r="DQ41" s="50"/>
      <c r="DR41" s="50"/>
      <c r="DS41" s="50"/>
      <c r="DT41" s="50"/>
      <c r="DU41" s="50"/>
      <c r="DV41" s="50"/>
      <c r="DW41" s="50"/>
      <c r="DX41" s="50"/>
      <c r="DY41" s="50"/>
      <c r="DZ41" s="50"/>
      <c r="EA41" s="51"/>
      <c r="EB41" s="52"/>
      <c r="EC41" s="53"/>
      <c r="ED41" s="54"/>
      <c r="EE41" s="55"/>
      <c r="EF41" s="47"/>
      <c r="EG41" s="47"/>
      <c r="EH41" s="299"/>
      <c r="EI41" s="299"/>
      <c r="EJ41" s="299"/>
      <c r="EM41" s="48"/>
      <c r="EN41" s="48"/>
      <c r="ES41" s="49"/>
      <c r="ET41" s="49"/>
      <c r="EU41" s="50"/>
      <c r="EV41" s="50"/>
      <c r="EW41" s="50"/>
      <c r="EX41" s="50"/>
      <c r="EY41" s="50"/>
      <c r="EZ41" s="50"/>
      <c r="FA41" s="50"/>
      <c r="FB41" s="50"/>
      <c r="FC41" s="50"/>
      <c r="FD41" s="50"/>
      <c r="FE41" s="50"/>
      <c r="FF41" s="50"/>
      <c r="FG41" s="51"/>
      <c r="FH41" s="50"/>
      <c r="FI41" s="50"/>
      <c r="FJ41" s="50"/>
      <c r="FK41" s="50"/>
      <c r="FL41" s="50"/>
      <c r="FM41" s="50"/>
      <c r="FN41" s="50"/>
      <c r="FO41" s="50"/>
      <c r="FP41" s="50"/>
      <c r="FQ41" s="50"/>
      <c r="FR41" s="50"/>
      <c r="FS41" s="50"/>
      <c r="FT41" s="51"/>
      <c r="FU41" s="52"/>
      <c r="FV41" s="53"/>
      <c r="FW41" s="54"/>
      <c r="FX41" s="55"/>
      <c r="FY41" s="47"/>
      <c r="FZ41" s="47"/>
      <c r="GA41" s="299"/>
      <c r="GB41" s="299"/>
      <c r="GC41" s="299"/>
      <c r="GF41" s="48"/>
      <c r="GG41" s="48"/>
      <c r="GL41" s="49"/>
      <c r="GM41" s="49"/>
      <c r="GN41" s="50"/>
      <c r="GO41" s="50"/>
      <c r="GP41" s="50"/>
      <c r="GQ41" s="50"/>
      <c r="GR41" s="50"/>
      <c r="GS41" s="50"/>
      <c r="GT41" s="50"/>
      <c r="GU41" s="50"/>
      <c r="GV41" s="50"/>
      <c r="GW41" s="50"/>
      <c r="GX41" s="50"/>
      <c r="GY41" s="50"/>
      <c r="GZ41" s="51"/>
      <c r="HA41" s="50"/>
      <c r="HB41" s="50"/>
      <c r="HC41" s="50"/>
      <c r="HD41" s="50"/>
      <c r="HE41" s="50"/>
      <c r="HF41" s="50"/>
      <c r="HG41" s="50"/>
      <c r="HH41" s="50"/>
      <c r="HI41" s="50"/>
      <c r="HJ41" s="50"/>
      <c r="HK41" s="50"/>
      <c r="HL41" s="50"/>
      <c r="HM41" s="51"/>
      <c r="HN41" s="52"/>
      <c r="HO41" s="53"/>
      <c r="HP41" s="54"/>
      <c r="HQ41" s="55"/>
      <c r="HR41" s="47"/>
      <c r="HS41" s="47"/>
      <c r="HT41" s="299"/>
      <c r="HU41" s="299"/>
      <c r="HV41" s="299"/>
      <c r="HY41" s="48"/>
      <c r="HZ41" s="48"/>
      <c r="IE41" s="49"/>
      <c r="IF41" s="49"/>
      <c r="IG41" s="50"/>
      <c r="IH41" s="50"/>
      <c r="II41" s="50"/>
      <c r="IJ41" s="50"/>
      <c r="IK41" s="50"/>
      <c r="IL41" s="50"/>
      <c r="IM41" s="50"/>
      <c r="IN41" s="50"/>
      <c r="IO41" s="50"/>
      <c r="IP41" s="50"/>
      <c r="IQ41" s="50"/>
      <c r="IR41" s="50"/>
      <c r="IS41" s="51"/>
      <c r="IT41" s="50"/>
      <c r="IU41" s="50"/>
      <c r="IV41" s="50"/>
      <c r="IW41" s="50"/>
      <c r="IX41" s="50"/>
      <c r="IY41" s="50"/>
      <c r="IZ41" s="50"/>
      <c r="JA41" s="50"/>
      <c r="JB41" s="50"/>
      <c r="JC41" s="50"/>
      <c r="JD41" s="50"/>
      <c r="JE41" s="50"/>
      <c r="JF41" s="51"/>
      <c r="JG41" s="52"/>
      <c r="JH41" s="53"/>
      <c r="JI41" s="54"/>
      <c r="JJ41" s="55"/>
      <c r="JK41" s="47"/>
      <c r="JL41" s="47"/>
      <c r="JM41" s="299"/>
      <c r="JN41" s="299"/>
      <c r="JO41" s="299"/>
      <c r="JR41" s="48"/>
      <c r="JS41" s="48"/>
      <c r="JX41" s="49"/>
      <c r="JY41" s="49"/>
      <c r="JZ41" s="50"/>
      <c r="KA41" s="50"/>
      <c r="KB41" s="50"/>
      <c r="KC41" s="50"/>
      <c r="KD41" s="50"/>
      <c r="KE41" s="50"/>
      <c r="KF41" s="50"/>
      <c r="KG41" s="50"/>
      <c r="KH41" s="50"/>
      <c r="KI41" s="50"/>
      <c r="KJ41" s="50"/>
      <c r="KK41" s="50"/>
      <c r="KL41" s="51"/>
      <c r="KM41" s="50"/>
      <c r="KN41" s="50"/>
      <c r="KO41" s="50"/>
      <c r="KP41" s="50"/>
      <c r="KQ41" s="50"/>
      <c r="KR41" s="50"/>
      <c r="KS41" s="50"/>
      <c r="KT41" s="50"/>
      <c r="KU41" s="50"/>
      <c r="KV41" s="50"/>
      <c r="KW41" s="50"/>
      <c r="KX41" s="50"/>
      <c r="KY41" s="51"/>
      <c r="KZ41" s="52"/>
      <c r="LA41" s="53"/>
      <c r="LB41" s="54"/>
      <c r="LC41" s="55"/>
      <c r="LD41" s="47"/>
      <c r="LE41" s="47"/>
      <c r="LF41" s="299"/>
      <c r="LG41" s="299"/>
      <c r="LH41" s="299"/>
      <c r="LK41" s="48"/>
      <c r="LL41" s="48"/>
      <c r="LQ41" s="49"/>
      <c r="LR41" s="49"/>
      <c r="LS41" s="50"/>
      <c r="LT41" s="50"/>
      <c r="LU41" s="50"/>
      <c r="LV41" s="50"/>
      <c r="LW41" s="50"/>
      <c r="LX41" s="50"/>
      <c r="LY41" s="50"/>
      <c r="LZ41" s="50"/>
      <c r="MA41" s="50"/>
      <c r="MB41" s="50"/>
      <c r="MC41" s="50"/>
      <c r="MD41" s="50"/>
      <c r="ME41" s="51"/>
      <c r="MF41" s="50"/>
      <c r="MG41" s="50"/>
      <c r="MH41" s="50"/>
      <c r="MI41" s="50"/>
      <c r="MJ41" s="50"/>
      <c r="MK41" s="50"/>
      <c r="ML41" s="50"/>
      <c r="MM41" s="50"/>
      <c r="MN41" s="50"/>
      <c r="MO41" s="50"/>
      <c r="MP41" s="50"/>
      <c r="MQ41" s="50"/>
      <c r="MR41" s="51"/>
      <c r="MS41" s="52"/>
      <c r="MT41" s="53"/>
      <c r="MU41" s="54"/>
      <c r="MV41" s="55"/>
      <c r="MW41" s="47"/>
      <c r="MX41" s="47"/>
      <c r="MY41" s="299"/>
      <c r="MZ41" s="299"/>
      <c r="NA41" s="299"/>
      <c r="ND41" s="48"/>
      <c r="NE41" s="48"/>
      <c r="NJ41" s="49"/>
      <c r="NK41" s="49"/>
      <c r="NL41" s="50"/>
      <c r="NM41" s="50"/>
      <c r="NN41" s="50"/>
      <c r="NO41" s="50"/>
      <c r="NP41" s="50"/>
      <c r="NQ41" s="50"/>
      <c r="NR41" s="50"/>
      <c r="NS41" s="50"/>
      <c r="NT41" s="50"/>
      <c r="NU41" s="50"/>
      <c r="NV41" s="50"/>
      <c r="NW41" s="50"/>
      <c r="NX41" s="51"/>
      <c r="NY41" s="50"/>
      <c r="NZ41" s="50"/>
      <c r="OA41" s="50"/>
      <c r="OB41" s="50"/>
      <c r="OC41" s="50"/>
      <c r="OD41" s="50"/>
      <c r="OE41" s="50"/>
      <c r="OF41" s="50"/>
      <c r="OG41" s="50"/>
      <c r="OH41" s="50"/>
      <c r="OI41" s="50"/>
      <c r="OJ41" s="50"/>
      <c r="OK41" s="51"/>
      <c r="OL41" s="52"/>
      <c r="OM41" s="53"/>
      <c r="ON41" s="54"/>
      <c r="OO41" s="55"/>
      <c r="OP41" s="47"/>
      <c r="OQ41" s="47"/>
      <c r="OR41" s="299"/>
      <c r="OS41" s="299"/>
      <c r="OT41" s="299"/>
      <c r="OW41" s="48"/>
      <c r="OX41" s="48"/>
      <c r="PC41" s="49"/>
      <c r="PD41" s="49"/>
      <c r="PE41" s="50"/>
      <c r="PF41" s="50"/>
      <c r="PG41" s="50"/>
      <c r="PH41" s="50"/>
      <c r="PI41" s="50"/>
      <c r="PJ41" s="50"/>
      <c r="PK41" s="50"/>
      <c r="PL41" s="50"/>
      <c r="PM41" s="50"/>
      <c r="PN41" s="50"/>
      <c r="PO41" s="50"/>
      <c r="PP41" s="50"/>
      <c r="PQ41" s="51"/>
      <c r="PR41" s="50"/>
      <c r="PS41" s="50"/>
      <c r="PT41" s="50"/>
      <c r="PU41" s="50"/>
      <c r="PV41" s="50"/>
      <c r="PW41" s="50"/>
      <c r="PX41" s="50"/>
      <c r="PY41" s="50"/>
      <c r="PZ41" s="50"/>
      <c r="QA41" s="50"/>
      <c r="QB41" s="50"/>
      <c r="QC41" s="50"/>
      <c r="QD41" s="51"/>
      <c r="QE41" s="52"/>
      <c r="QF41" s="53"/>
      <c r="QG41" s="54"/>
      <c r="QH41" s="55"/>
      <c r="QI41" s="47"/>
      <c r="QJ41" s="47"/>
      <c r="QK41" s="299"/>
      <c r="QL41" s="299"/>
      <c r="QM41" s="299"/>
      <c r="QP41" s="48"/>
      <c r="QQ41" s="48"/>
      <c r="QV41" s="49"/>
      <c r="QW41" s="49"/>
      <c r="QX41" s="50"/>
      <c r="QY41" s="50"/>
      <c r="QZ41" s="50"/>
      <c r="RA41" s="50"/>
      <c r="RB41" s="50"/>
      <c r="RC41" s="50"/>
      <c r="RD41" s="50"/>
      <c r="RE41" s="50"/>
      <c r="RF41" s="50"/>
      <c r="RG41" s="50"/>
      <c r="RH41" s="50"/>
      <c r="RI41" s="50"/>
      <c r="RJ41" s="51"/>
      <c r="RK41" s="50"/>
      <c r="RL41" s="50"/>
      <c r="RM41" s="50"/>
      <c r="RN41" s="50"/>
      <c r="RO41" s="50"/>
      <c r="RP41" s="50"/>
      <c r="RQ41" s="50"/>
      <c r="RR41" s="50"/>
      <c r="RS41" s="50"/>
      <c r="RT41" s="50"/>
      <c r="RU41" s="50"/>
      <c r="RV41" s="50"/>
      <c r="RW41" s="51"/>
      <c r="RX41" s="52"/>
      <c r="RY41" s="53"/>
      <c r="RZ41" s="54"/>
      <c r="SA41" s="55"/>
      <c r="SB41" s="47"/>
      <c r="SC41" s="47"/>
      <c r="SD41" s="299"/>
      <c r="SE41" s="299"/>
      <c r="SF41" s="299"/>
      <c r="SI41" s="48"/>
      <c r="SJ41" s="48"/>
      <c r="SO41" s="49"/>
      <c r="SP41" s="49"/>
      <c r="SQ41" s="50"/>
      <c r="SR41" s="50"/>
      <c r="SS41" s="50"/>
      <c r="ST41" s="50"/>
      <c r="SU41" s="50"/>
      <c r="SV41" s="50"/>
      <c r="SW41" s="50"/>
      <c r="SX41" s="50"/>
      <c r="SY41" s="50"/>
      <c r="SZ41" s="50"/>
      <c r="TA41" s="50"/>
      <c r="TB41" s="50"/>
      <c r="TC41" s="51"/>
      <c r="TD41" s="50"/>
      <c r="TE41" s="50"/>
      <c r="TF41" s="50"/>
      <c r="TG41" s="50"/>
      <c r="TH41" s="50"/>
      <c r="TI41" s="50"/>
      <c r="TJ41" s="50"/>
      <c r="TK41" s="50"/>
      <c r="TL41" s="50"/>
      <c r="TM41" s="50"/>
      <c r="TN41" s="50"/>
      <c r="TO41" s="50"/>
      <c r="TP41" s="51"/>
      <c r="TQ41" s="52"/>
      <c r="TR41" s="53"/>
      <c r="TS41" s="54"/>
      <c r="TT41" s="55"/>
      <c r="TU41" s="47"/>
      <c r="TV41" s="47"/>
      <c r="TW41" s="299"/>
      <c r="TX41" s="299"/>
      <c r="TY41" s="299"/>
      <c r="UB41" s="48"/>
      <c r="UC41" s="48"/>
      <c r="UH41" s="49"/>
      <c r="UI41" s="49"/>
      <c r="UJ41" s="50"/>
      <c r="UK41" s="50"/>
      <c r="UL41" s="50"/>
      <c r="UM41" s="50"/>
      <c r="UN41" s="50"/>
      <c r="UO41" s="50"/>
      <c r="UP41" s="50"/>
      <c r="UQ41" s="50"/>
      <c r="UR41" s="50"/>
      <c r="US41" s="50"/>
      <c r="UT41" s="50"/>
      <c r="UU41" s="50"/>
      <c r="UV41" s="51"/>
      <c r="UW41" s="50"/>
      <c r="UX41" s="50"/>
      <c r="UY41" s="50"/>
      <c r="UZ41" s="50"/>
      <c r="VA41" s="50"/>
      <c r="VB41" s="50"/>
      <c r="VC41" s="50"/>
      <c r="VD41" s="50"/>
      <c r="VE41" s="50"/>
      <c r="VF41" s="50"/>
      <c r="VG41" s="50"/>
      <c r="VH41" s="50"/>
      <c r="VI41" s="51"/>
      <c r="VJ41" s="52"/>
      <c r="VK41" s="53"/>
      <c r="VL41" s="54"/>
      <c r="VM41" s="55"/>
      <c r="VN41" s="47"/>
      <c r="VO41" s="47"/>
      <c r="VP41" s="299"/>
      <c r="VQ41" s="299"/>
      <c r="VR41" s="299"/>
      <c r="VU41" s="48"/>
      <c r="VV41" s="48"/>
      <c r="WA41" s="49"/>
      <c r="WB41" s="49"/>
      <c r="WC41" s="50"/>
      <c r="WD41" s="50"/>
      <c r="WE41" s="50"/>
      <c r="WF41" s="50"/>
      <c r="WG41" s="50"/>
      <c r="WH41" s="50"/>
      <c r="WI41" s="50"/>
      <c r="WJ41" s="50"/>
      <c r="WK41" s="50"/>
      <c r="WL41" s="50"/>
      <c r="WM41" s="50"/>
      <c r="WN41" s="50"/>
      <c r="WO41" s="51"/>
      <c r="WP41" s="50"/>
      <c r="WQ41" s="50"/>
      <c r="WR41" s="50"/>
      <c r="WS41" s="50"/>
      <c r="WT41" s="50"/>
      <c r="WU41" s="50"/>
      <c r="WV41" s="50"/>
      <c r="WW41" s="50"/>
      <c r="WX41" s="50"/>
      <c r="WY41" s="50"/>
      <c r="WZ41" s="50"/>
      <c r="XA41" s="50"/>
      <c r="XB41" s="51"/>
      <c r="XC41" s="52"/>
      <c r="XD41" s="53"/>
      <c r="XE41" s="54"/>
      <c r="XF41" s="55"/>
      <c r="XG41" s="47"/>
      <c r="XH41" s="47"/>
      <c r="XI41" s="299"/>
      <c r="XJ41" s="299"/>
      <c r="XK41" s="299"/>
      <c r="XN41" s="48"/>
      <c r="XO41" s="48"/>
      <c r="XT41" s="49"/>
      <c r="XU41" s="49"/>
      <c r="XV41" s="50"/>
      <c r="XW41" s="50"/>
      <c r="XX41" s="50"/>
      <c r="XY41" s="50"/>
      <c r="XZ41" s="50"/>
      <c r="YA41" s="50"/>
      <c r="YB41" s="50"/>
      <c r="YC41" s="50"/>
      <c r="YD41" s="50"/>
      <c r="YE41" s="50"/>
      <c r="YF41" s="50"/>
      <c r="YG41" s="50"/>
      <c r="YH41" s="51"/>
      <c r="YI41" s="50"/>
      <c r="YJ41" s="50"/>
      <c r="YK41" s="50"/>
      <c r="YL41" s="50"/>
      <c r="YM41" s="50"/>
      <c r="YN41" s="50"/>
      <c r="YO41" s="50"/>
      <c r="YP41" s="50"/>
      <c r="YQ41" s="50"/>
      <c r="YR41" s="50"/>
      <c r="YS41" s="50"/>
      <c r="YT41" s="50"/>
      <c r="YU41" s="51"/>
      <c r="YV41" s="52"/>
      <c r="YW41" s="53"/>
      <c r="YX41" s="54"/>
      <c r="YY41" s="55"/>
      <c r="YZ41" s="47"/>
      <c r="ZA41" s="47"/>
      <c r="ZB41" s="299"/>
      <c r="ZC41" s="299"/>
      <c r="ZD41" s="299"/>
      <c r="ZG41" s="48"/>
      <c r="ZH41" s="48"/>
      <c r="ZM41" s="49"/>
      <c r="ZN41" s="49"/>
      <c r="ZO41" s="50"/>
      <c r="ZP41" s="50"/>
      <c r="ZQ41" s="50"/>
      <c r="ZR41" s="50"/>
      <c r="ZS41" s="50"/>
      <c r="ZT41" s="50"/>
      <c r="ZU41" s="50"/>
      <c r="ZV41" s="50"/>
      <c r="ZW41" s="50"/>
      <c r="ZX41" s="50"/>
      <c r="ZY41" s="50"/>
      <c r="ZZ41" s="50"/>
      <c r="AAA41" s="51"/>
      <c r="AAB41" s="50"/>
      <c r="AAC41" s="50"/>
      <c r="AAD41" s="50"/>
      <c r="AAE41" s="50"/>
      <c r="AAF41" s="50"/>
      <c r="AAG41" s="50"/>
      <c r="AAH41" s="50"/>
      <c r="AAI41" s="50"/>
      <c r="AAJ41" s="50"/>
      <c r="AAK41" s="50"/>
      <c r="AAL41" s="50"/>
      <c r="AAM41" s="50"/>
      <c r="AAN41" s="51"/>
      <c r="AAO41" s="52"/>
      <c r="AAP41" s="53"/>
      <c r="AAQ41" s="54"/>
      <c r="AAR41" s="55"/>
      <c r="AAS41" s="47"/>
      <c r="AAT41" s="47"/>
      <c r="AAU41" s="299"/>
      <c r="AAV41" s="299"/>
      <c r="AAW41" s="299"/>
      <c r="AAZ41" s="48"/>
      <c r="ABA41" s="48"/>
      <c r="ABF41" s="49"/>
      <c r="ABG41" s="49"/>
      <c r="ABH41" s="50"/>
      <c r="ABI41" s="50"/>
      <c r="ABJ41" s="50"/>
      <c r="ABK41" s="50"/>
      <c r="ABL41" s="50"/>
      <c r="ABM41" s="50"/>
      <c r="ABN41" s="50"/>
      <c r="ABO41" s="50"/>
      <c r="ABP41" s="50"/>
      <c r="ABQ41" s="50"/>
      <c r="ABR41" s="50"/>
      <c r="ABS41" s="50"/>
      <c r="ABT41" s="51"/>
      <c r="ABU41" s="50"/>
      <c r="ABV41" s="50"/>
      <c r="ABW41" s="50"/>
      <c r="ABX41" s="50"/>
      <c r="ABY41" s="50"/>
      <c r="ABZ41" s="50"/>
      <c r="ACA41" s="50"/>
      <c r="ACB41" s="50"/>
      <c r="ACC41" s="50"/>
      <c r="ACD41" s="50"/>
      <c r="ACE41" s="50"/>
      <c r="ACF41" s="50"/>
      <c r="ACG41" s="51"/>
      <c r="ACH41" s="52"/>
      <c r="ACI41" s="53"/>
      <c r="ACJ41" s="54"/>
      <c r="ACK41" s="55"/>
      <c r="ACL41" s="47"/>
      <c r="ACM41" s="47"/>
      <c r="ACN41" s="299"/>
      <c r="ACO41" s="299"/>
      <c r="ACP41" s="299"/>
      <c r="ACS41" s="48"/>
      <c r="ACT41" s="48"/>
      <c r="ACY41" s="49"/>
      <c r="ACZ41" s="49"/>
      <c r="ADA41" s="50"/>
      <c r="ADB41" s="50"/>
      <c r="ADC41" s="50"/>
      <c r="ADD41" s="50"/>
      <c r="ADE41" s="50"/>
      <c r="ADF41" s="50"/>
      <c r="ADG41" s="50"/>
      <c r="ADH41" s="50"/>
      <c r="ADI41" s="50"/>
      <c r="ADJ41" s="50"/>
      <c r="ADK41" s="50"/>
      <c r="ADL41" s="50"/>
      <c r="ADM41" s="51"/>
      <c r="ADN41" s="50"/>
      <c r="ADO41" s="50"/>
      <c r="ADP41" s="50"/>
      <c r="ADQ41" s="50"/>
      <c r="ADR41" s="50"/>
      <c r="ADS41" s="50"/>
      <c r="ADT41" s="50"/>
      <c r="ADU41" s="50"/>
      <c r="ADV41" s="50"/>
      <c r="ADW41" s="50"/>
      <c r="ADX41" s="50"/>
      <c r="ADY41" s="50"/>
      <c r="ADZ41" s="51"/>
      <c r="AEA41" s="52"/>
      <c r="AEB41" s="53"/>
      <c r="AEC41" s="54"/>
      <c r="AED41" s="55"/>
      <c r="AEE41" s="47"/>
      <c r="AEF41" s="47"/>
      <c r="AEG41" s="299"/>
      <c r="AEH41" s="299"/>
      <c r="AEI41" s="299"/>
      <c r="AEL41" s="48"/>
      <c r="AEM41" s="48"/>
      <c r="AER41" s="49"/>
      <c r="AES41" s="49"/>
      <c r="AET41" s="50"/>
      <c r="AEU41" s="50"/>
      <c r="AEV41" s="50"/>
      <c r="AEW41" s="50"/>
      <c r="AEX41" s="50"/>
      <c r="AEY41" s="50"/>
      <c r="AEZ41" s="50"/>
      <c r="AFA41" s="50"/>
      <c r="AFB41" s="50"/>
      <c r="AFC41" s="50"/>
      <c r="AFD41" s="50"/>
      <c r="AFE41" s="50"/>
      <c r="AFF41" s="51"/>
      <c r="AFG41" s="50"/>
      <c r="AFH41" s="50"/>
      <c r="AFI41" s="50"/>
      <c r="AFJ41" s="50"/>
      <c r="AFK41" s="50"/>
      <c r="AFL41" s="50"/>
      <c r="AFM41" s="50"/>
      <c r="AFN41" s="50"/>
      <c r="AFO41" s="50"/>
      <c r="AFP41" s="50"/>
      <c r="AFQ41" s="50"/>
      <c r="AFR41" s="50"/>
      <c r="AFS41" s="51"/>
      <c r="AFT41" s="52"/>
      <c r="AFU41" s="53"/>
      <c r="AFV41" s="54"/>
      <c r="AFW41" s="55"/>
      <c r="AFX41" s="47"/>
      <c r="AFY41" s="47"/>
      <c r="AFZ41" s="299"/>
      <c r="AGA41" s="299"/>
      <c r="AGB41" s="299"/>
      <c r="AGE41" s="48"/>
      <c r="AGF41" s="48"/>
      <c r="AGK41" s="49"/>
      <c r="AGL41" s="49"/>
      <c r="AGM41" s="50"/>
      <c r="AGN41" s="50"/>
      <c r="AGO41" s="50"/>
      <c r="AGP41" s="50"/>
      <c r="AGQ41" s="50"/>
      <c r="AGR41" s="50"/>
      <c r="AGS41" s="50"/>
      <c r="AGT41" s="50"/>
      <c r="AGU41" s="50"/>
      <c r="AGV41" s="50"/>
      <c r="AGW41" s="50"/>
      <c r="AGX41" s="50"/>
      <c r="AGY41" s="51"/>
      <c r="AGZ41" s="50"/>
      <c r="AHA41" s="50"/>
      <c r="AHB41" s="50"/>
      <c r="AHC41" s="50"/>
      <c r="AHD41" s="50"/>
      <c r="AHE41" s="50"/>
      <c r="AHF41" s="50"/>
      <c r="AHG41" s="50"/>
      <c r="AHH41" s="50"/>
      <c r="AHI41" s="50"/>
      <c r="AHJ41" s="50"/>
      <c r="AHK41" s="50"/>
      <c r="AHL41" s="51"/>
      <c r="AHM41" s="52"/>
      <c r="AHN41" s="53"/>
      <c r="AHO41" s="54"/>
      <c r="AHP41" s="55"/>
      <c r="AHQ41" s="47"/>
      <c r="AHR41" s="47"/>
      <c r="AHS41" s="299"/>
      <c r="AHT41" s="299"/>
      <c r="AHU41" s="299"/>
      <c r="AHX41" s="48"/>
      <c r="AHY41" s="48"/>
      <c r="AID41" s="49"/>
      <c r="AIE41" s="49"/>
      <c r="AIF41" s="50"/>
      <c r="AIG41" s="50"/>
      <c r="AIH41" s="50"/>
      <c r="AII41" s="50"/>
      <c r="AIJ41" s="50"/>
      <c r="AIK41" s="50"/>
      <c r="AIL41" s="50"/>
      <c r="AIM41" s="50"/>
      <c r="AIN41" s="50"/>
      <c r="AIO41" s="50"/>
      <c r="AIP41" s="50"/>
      <c r="AIQ41" s="50"/>
      <c r="AIR41" s="51"/>
      <c r="AIS41" s="50"/>
      <c r="AIT41" s="50"/>
      <c r="AIU41" s="50"/>
      <c r="AIV41" s="50"/>
      <c r="AIW41" s="50"/>
      <c r="AIX41" s="50"/>
      <c r="AIY41" s="50"/>
      <c r="AIZ41" s="50"/>
      <c r="AJA41" s="50"/>
      <c r="AJB41" s="50"/>
      <c r="AJC41" s="50"/>
      <c r="AJD41" s="50"/>
      <c r="AJE41" s="51"/>
      <c r="AJF41" s="52"/>
      <c r="AJG41" s="53"/>
      <c r="AJH41" s="54"/>
      <c r="AJI41" s="55"/>
      <c r="AJJ41" s="47"/>
      <c r="AJK41" s="47"/>
      <c r="AJL41" s="299"/>
      <c r="AJM41" s="299"/>
      <c r="AJN41" s="299"/>
      <c r="AJQ41" s="48"/>
      <c r="AJR41" s="48"/>
      <c r="AJW41" s="49"/>
      <c r="AJX41" s="49"/>
      <c r="AJY41" s="50"/>
      <c r="AJZ41" s="50"/>
      <c r="AKA41" s="50"/>
      <c r="AKB41" s="50"/>
      <c r="AKC41" s="50"/>
      <c r="AKD41" s="50"/>
      <c r="AKE41" s="50"/>
      <c r="AKF41" s="50"/>
      <c r="AKG41" s="50"/>
      <c r="AKH41" s="50"/>
      <c r="AKI41" s="50"/>
      <c r="AKJ41" s="50"/>
      <c r="AKK41" s="51"/>
      <c r="AKL41" s="50"/>
      <c r="AKM41" s="50"/>
      <c r="AKN41" s="50"/>
      <c r="AKO41" s="50"/>
      <c r="AKP41" s="50"/>
      <c r="AKQ41" s="50"/>
      <c r="AKR41" s="50"/>
      <c r="AKS41" s="50"/>
      <c r="AKT41" s="50"/>
      <c r="AKU41" s="50"/>
      <c r="AKV41" s="50"/>
      <c r="AKW41" s="50"/>
      <c r="AKX41" s="51"/>
      <c r="AKY41" s="52"/>
      <c r="AKZ41" s="53"/>
      <c r="ALA41" s="54"/>
      <c r="ALB41" s="55"/>
      <c r="ALC41" s="47"/>
      <c r="ALD41" s="47"/>
      <c r="ALE41" s="299"/>
      <c r="ALF41" s="299"/>
      <c r="ALG41" s="299"/>
      <c r="ALJ41" s="48"/>
      <c r="ALK41" s="48"/>
      <c r="ALP41" s="49"/>
      <c r="ALQ41" s="49"/>
      <c r="ALR41" s="50"/>
      <c r="ALS41" s="50"/>
      <c r="ALT41" s="50"/>
      <c r="ALU41" s="50"/>
      <c r="ALV41" s="50"/>
      <c r="ALW41" s="50"/>
      <c r="ALX41" s="50"/>
      <c r="ALY41" s="50"/>
      <c r="ALZ41" s="50"/>
      <c r="AMA41" s="50"/>
      <c r="AMB41" s="50"/>
      <c r="AMC41" s="50"/>
      <c r="AMD41" s="51"/>
      <c r="AME41" s="50"/>
      <c r="AMF41" s="50"/>
      <c r="AMG41" s="50"/>
      <c r="AMH41" s="50"/>
      <c r="AMI41" s="50"/>
      <c r="AMJ41" s="50"/>
      <c r="AMK41" s="50"/>
      <c r="AML41" s="50"/>
      <c r="AMM41" s="50"/>
      <c r="AMN41" s="50"/>
      <c r="AMO41" s="50"/>
      <c r="AMP41" s="50"/>
      <c r="AMQ41" s="51"/>
      <c r="AMR41" s="52"/>
      <c r="AMS41" s="53"/>
      <c r="AMT41" s="54"/>
      <c r="AMU41" s="55"/>
      <c r="AMV41" s="47"/>
      <c r="AMW41" s="47"/>
      <c r="AMX41" s="299"/>
      <c r="AMY41" s="299"/>
      <c r="AMZ41" s="299"/>
      <c r="ANC41" s="48"/>
      <c r="AND41" s="48"/>
      <c r="ANI41" s="49"/>
      <c r="ANJ41" s="49"/>
      <c r="ANK41" s="50"/>
      <c r="ANL41" s="50"/>
      <c r="ANM41" s="50"/>
      <c r="ANN41" s="50"/>
      <c r="ANO41" s="50"/>
      <c r="ANP41" s="50"/>
      <c r="ANQ41" s="50"/>
      <c r="ANR41" s="50"/>
      <c r="ANS41" s="50"/>
      <c r="ANT41" s="50"/>
      <c r="ANU41" s="50"/>
      <c r="ANV41" s="50"/>
      <c r="ANW41" s="51"/>
      <c r="ANX41" s="50"/>
      <c r="ANY41" s="50"/>
      <c r="ANZ41" s="50"/>
      <c r="AOA41" s="50"/>
      <c r="AOB41" s="50"/>
      <c r="AOC41" s="50"/>
      <c r="AOD41" s="50"/>
      <c r="AOE41" s="50"/>
      <c r="AOF41" s="50"/>
      <c r="AOG41" s="50"/>
      <c r="AOH41" s="50"/>
      <c r="AOI41" s="50"/>
      <c r="AOJ41" s="51"/>
      <c r="AOK41" s="52"/>
      <c r="AOL41" s="53"/>
      <c r="AOM41" s="54"/>
      <c r="AON41" s="55"/>
      <c r="AOO41" s="47"/>
      <c r="AOP41" s="47"/>
      <c r="AOQ41" s="299"/>
      <c r="AOR41" s="299"/>
      <c r="AOS41" s="299"/>
      <c r="AOV41" s="48"/>
      <c r="AOW41" s="48"/>
      <c r="APB41" s="49"/>
      <c r="APC41" s="49"/>
      <c r="APD41" s="50"/>
      <c r="APE41" s="50"/>
      <c r="APF41" s="50"/>
      <c r="APG41" s="50"/>
      <c r="APH41" s="50"/>
      <c r="API41" s="50"/>
      <c r="APJ41" s="50"/>
      <c r="APK41" s="50"/>
      <c r="APL41" s="50"/>
      <c r="APM41" s="50"/>
      <c r="APN41" s="50"/>
      <c r="APO41" s="50"/>
      <c r="APP41" s="51"/>
      <c r="APQ41" s="50"/>
      <c r="APR41" s="50"/>
      <c r="APS41" s="50"/>
      <c r="APT41" s="50"/>
      <c r="APU41" s="50"/>
      <c r="APV41" s="50"/>
      <c r="APW41" s="50"/>
      <c r="APX41" s="50"/>
      <c r="APY41" s="50"/>
      <c r="APZ41" s="50"/>
      <c r="AQA41" s="50"/>
      <c r="AQB41" s="50"/>
      <c r="AQC41" s="51"/>
      <c r="AQD41" s="52"/>
      <c r="AQE41" s="53"/>
      <c r="AQF41" s="54"/>
      <c r="AQG41" s="55"/>
      <c r="AQH41" s="47"/>
      <c r="AQI41" s="47"/>
      <c r="AQJ41" s="299"/>
      <c r="AQK41" s="299"/>
      <c r="AQL41" s="299"/>
      <c r="AQO41" s="48"/>
      <c r="AQP41" s="48"/>
      <c r="AQU41" s="49"/>
      <c r="AQV41" s="49"/>
      <c r="AQW41" s="50"/>
      <c r="AQX41" s="50"/>
      <c r="AQY41" s="50"/>
      <c r="AQZ41" s="50"/>
      <c r="ARA41" s="50"/>
      <c r="ARB41" s="50"/>
      <c r="ARC41" s="50"/>
      <c r="ARD41" s="50"/>
      <c r="ARE41" s="50"/>
      <c r="ARF41" s="50"/>
      <c r="ARG41" s="50"/>
      <c r="ARH41" s="50"/>
      <c r="ARI41" s="51"/>
      <c r="ARJ41" s="50"/>
      <c r="ARK41" s="50"/>
      <c r="ARL41" s="50"/>
      <c r="ARM41" s="50"/>
      <c r="ARN41" s="50"/>
      <c r="ARO41" s="50"/>
      <c r="ARP41" s="50"/>
      <c r="ARQ41" s="50"/>
      <c r="ARR41" s="50"/>
      <c r="ARS41" s="50"/>
      <c r="ART41" s="50"/>
      <c r="ARU41" s="50"/>
      <c r="ARV41" s="51"/>
      <c r="ARW41" s="52"/>
      <c r="ARX41" s="53"/>
      <c r="ARY41" s="54"/>
      <c r="ARZ41" s="55"/>
      <c r="ASA41" s="47"/>
      <c r="ASB41" s="47"/>
      <c r="ASC41" s="299"/>
      <c r="ASD41" s="299"/>
      <c r="ASE41" s="299"/>
      <c r="ASH41" s="48"/>
      <c r="ASI41" s="48"/>
      <c r="ASN41" s="49"/>
      <c r="ASO41" s="49"/>
      <c r="ASP41" s="50"/>
      <c r="ASQ41" s="50"/>
      <c r="ASR41" s="50"/>
      <c r="ASS41" s="50"/>
      <c r="AST41" s="50"/>
      <c r="ASU41" s="50"/>
      <c r="ASV41" s="50"/>
      <c r="ASW41" s="50"/>
      <c r="ASX41" s="50"/>
      <c r="ASY41" s="50"/>
      <c r="ASZ41" s="50"/>
      <c r="ATA41" s="50"/>
      <c r="ATB41" s="51"/>
      <c r="ATC41" s="50"/>
      <c r="ATD41" s="50"/>
      <c r="ATE41" s="50"/>
      <c r="ATF41" s="50"/>
      <c r="ATG41" s="50"/>
      <c r="ATH41" s="50"/>
      <c r="ATI41" s="50"/>
      <c r="ATJ41" s="50"/>
      <c r="ATK41" s="50"/>
      <c r="ATL41" s="50"/>
      <c r="ATM41" s="50"/>
      <c r="ATN41" s="50"/>
      <c r="ATO41" s="51"/>
      <c r="ATP41" s="52"/>
      <c r="ATQ41" s="53"/>
      <c r="ATR41" s="54"/>
      <c r="ATS41" s="55"/>
      <c r="ATT41" s="47"/>
      <c r="ATU41" s="47"/>
      <c r="ATV41" s="299"/>
      <c r="ATW41" s="299"/>
      <c r="ATX41" s="299"/>
      <c r="AUA41" s="48"/>
      <c r="AUB41" s="48"/>
      <c r="AUG41" s="49"/>
      <c r="AUH41" s="49"/>
      <c r="AUI41" s="50"/>
      <c r="AUJ41" s="50"/>
      <c r="AUK41" s="50"/>
      <c r="AUL41" s="50"/>
      <c r="AUM41" s="50"/>
      <c r="AUN41" s="50"/>
      <c r="AUO41" s="50"/>
      <c r="AUP41" s="50"/>
      <c r="AUQ41" s="50"/>
      <c r="AUR41" s="50"/>
      <c r="AUS41" s="50"/>
      <c r="AUT41" s="50"/>
      <c r="AUU41" s="51"/>
      <c r="AUV41" s="50"/>
      <c r="AUW41" s="50"/>
      <c r="AUX41" s="50"/>
      <c r="AUY41" s="50"/>
      <c r="AUZ41" s="50"/>
      <c r="AVA41" s="50"/>
      <c r="AVB41" s="50"/>
      <c r="AVC41" s="50"/>
      <c r="AVD41" s="50"/>
      <c r="AVE41" s="50"/>
      <c r="AVF41" s="50"/>
      <c r="AVG41" s="50"/>
      <c r="AVH41" s="51"/>
      <c r="AVI41" s="52"/>
      <c r="AVJ41" s="53"/>
      <c r="AVK41" s="54"/>
      <c r="AVL41" s="55"/>
      <c r="AVM41" s="47"/>
      <c r="AVN41" s="47"/>
      <c r="AVO41" s="299"/>
      <c r="AVP41" s="299"/>
      <c r="AVQ41" s="299"/>
      <c r="AVT41" s="48"/>
      <c r="AVU41" s="48"/>
      <c r="AVZ41" s="49"/>
      <c r="AWA41" s="49"/>
      <c r="AWB41" s="50"/>
      <c r="AWC41" s="50"/>
      <c r="AWD41" s="50"/>
      <c r="AWE41" s="50"/>
      <c r="AWF41" s="50"/>
      <c r="AWG41" s="50"/>
      <c r="AWH41" s="50"/>
      <c r="AWI41" s="50"/>
      <c r="AWJ41" s="50"/>
      <c r="AWK41" s="50"/>
      <c r="AWL41" s="50"/>
      <c r="AWM41" s="50"/>
      <c r="AWN41" s="51"/>
      <c r="AWO41" s="50"/>
      <c r="AWP41" s="50"/>
      <c r="AWQ41" s="50"/>
      <c r="AWR41" s="50"/>
      <c r="AWS41" s="50"/>
      <c r="AWT41" s="50"/>
      <c r="AWU41" s="50"/>
      <c r="AWV41" s="50"/>
      <c r="AWW41" s="50"/>
      <c r="AWX41" s="50"/>
      <c r="AWY41" s="50"/>
      <c r="AWZ41" s="50"/>
      <c r="AXA41" s="51"/>
      <c r="AXB41" s="52"/>
      <c r="AXC41" s="53"/>
      <c r="AXD41" s="54"/>
      <c r="AXE41" s="55"/>
      <c r="AXF41" s="47"/>
      <c r="AXG41" s="47"/>
      <c r="AXH41" s="299"/>
      <c r="AXI41" s="299"/>
      <c r="AXJ41" s="299"/>
      <c r="AXM41" s="48"/>
      <c r="AXN41" s="48"/>
      <c r="AXS41" s="49"/>
      <c r="AXT41" s="49"/>
      <c r="AXU41" s="50"/>
      <c r="AXV41" s="50"/>
      <c r="AXW41" s="50"/>
      <c r="AXX41" s="50"/>
      <c r="AXY41" s="50"/>
      <c r="AXZ41" s="50"/>
      <c r="AYA41" s="50"/>
      <c r="AYB41" s="50"/>
      <c r="AYC41" s="50"/>
      <c r="AYD41" s="50"/>
      <c r="AYE41" s="50"/>
      <c r="AYF41" s="50"/>
      <c r="AYG41" s="51"/>
      <c r="AYH41" s="50"/>
      <c r="AYI41" s="50"/>
      <c r="AYJ41" s="50"/>
      <c r="AYK41" s="50"/>
      <c r="AYL41" s="50"/>
      <c r="AYM41" s="50"/>
      <c r="AYN41" s="50"/>
      <c r="AYO41" s="50"/>
      <c r="AYP41" s="50"/>
      <c r="AYQ41" s="50"/>
      <c r="AYR41" s="50"/>
      <c r="AYS41" s="50"/>
      <c r="AYT41" s="51"/>
      <c r="AYU41" s="52"/>
      <c r="AYV41" s="53"/>
      <c r="AYW41" s="54"/>
      <c r="AYX41" s="55"/>
      <c r="AYY41" s="47"/>
      <c r="AYZ41" s="47"/>
      <c r="AZA41" s="299"/>
      <c r="AZB41" s="299"/>
      <c r="AZC41" s="299"/>
      <c r="AZF41" s="48"/>
      <c r="AZG41" s="48"/>
      <c r="AZL41" s="49"/>
      <c r="AZM41" s="49"/>
      <c r="AZN41" s="50"/>
      <c r="AZO41" s="50"/>
      <c r="AZP41" s="50"/>
      <c r="AZQ41" s="50"/>
      <c r="AZR41" s="50"/>
      <c r="AZS41" s="50"/>
      <c r="AZT41" s="50"/>
      <c r="AZU41" s="50"/>
      <c r="AZV41" s="50"/>
      <c r="AZW41" s="50"/>
      <c r="AZX41" s="50"/>
      <c r="AZY41" s="50"/>
      <c r="AZZ41" s="51"/>
      <c r="BAA41" s="50"/>
      <c r="BAB41" s="50"/>
      <c r="BAC41" s="50"/>
      <c r="BAD41" s="50"/>
      <c r="BAE41" s="50"/>
      <c r="BAF41" s="50"/>
      <c r="BAG41" s="50"/>
      <c r="BAH41" s="50"/>
      <c r="BAI41" s="50"/>
      <c r="BAJ41" s="50"/>
      <c r="BAK41" s="50"/>
      <c r="BAL41" s="50"/>
      <c r="BAM41" s="51"/>
      <c r="BAN41" s="52"/>
      <c r="BAO41" s="53"/>
      <c r="BAP41" s="54"/>
      <c r="BAQ41" s="55"/>
      <c r="BAR41" s="47"/>
      <c r="BAS41" s="47"/>
      <c r="BAT41" s="299"/>
      <c r="BAU41" s="299"/>
      <c r="BAV41" s="299"/>
      <c r="BAY41" s="48"/>
      <c r="BAZ41" s="48"/>
      <c r="BBE41" s="49"/>
      <c r="BBF41" s="49"/>
      <c r="BBG41" s="50"/>
      <c r="BBH41" s="50"/>
      <c r="BBI41" s="50"/>
      <c r="BBJ41" s="50"/>
      <c r="BBK41" s="50"/>
      <c r="BBL41" s="50"/>
      <c r="BBM41" s="50"/>
      <c r="BBN41" s="50"/>
      <c r="BBO41" s="50"/>
      <c r="BBP41" s="50"/>
      <c r="BBQ41" s="50"/>
      <c r="BBR41" s="50"/>
      <c r="BBS41" s="51"/>
      <c r="BBT41" s="50"/>
      <c r="BBU41" s="50"/>
      <c r="BBV41" s="50"/>
      <c r="BBW41" s="50"/>
      <c r="BBX41" s="50"/>
      <c r="BBY41" s="50"/>
      <c r="BBZ41" s="50"/>
      <c r="BCA41" s="50"/>
      <c r="BCB41" s="50"/>
      <c r="BCC41" s="50"/>
      <c r="BCD41" s="50"/>
      <c r="BCE41" s="50"/>
      <c r="BCF41" s="51"/>
      <c r="BCG41" s="52"/>
      <c r="BCH41" s="53"/>
      <c r="BCI41" s="54"/>
      <c r="BCJ41" s="55"/>
      <c r="BCK41" s="47"/>
      <c r="BCL41" s="47"/>
      <c r="BCM41" s="299"/>
      <c r="BCN41" s="299"/>
      <c r="BCO41" s="299"/>
      <c r="BCR41" s="48"/>
      <c r="BCS41" s="48"/>
      <c r="BCX41" s="49"/>
      <c r="BCY41" s="49"/>
      <c r="BCZ41" s="50"/>
      <c r="BDA41" s="50"/>
      <c r="BDB41" s="50"/>
      <c r="BDC41" s="50"/>
      <c r="BDD41" s="50"/>
      <c r="BDE41" s="50"/>
      <c r="BDF41" s="50"/>
      <c r="BDG41" s="50"/>
      <c r="BDH41" s="50"/>
      <c r="BDI41" s="50"/>
      <c r="BDJ41" s="50"/>
      <c r="BDK41" s="50"/>
      <c r="BDL41" s="51"/>
      <c r="BDM41" s="50"/>
      <c r="BDN41" s="50"/>
      <c r="BDO41" s="50"/>
      <c r="BDP41" s="50"/>
      <c r="BDQ41" s="50"/>
      <c r="BDR41" s="50"/>
      <c r="BDS41" s="50"/>
      <c r="BDT41" s="50"/>
      <c r="BDU41" s="50"/>
      <c r="BDV41" s="50"/>
      <c r="BDW41" s="50"/>
      <c r="BDX41" s="50"/>
      <c r="BDY41" s="51"/>
      <c r="BDZ41" s="52"/>
      <c r="BEA41" s="53"/>
      <c r="BEB41" s="54"/>
      <c r="BEC41" s="55"/>
      <c r="BED41" s="47"/>
      <c r="BEE41" s="47"/>
      <c r="BEF41" s="299"/>
      <c r="BEG41" s="299"/>
      <c r="BEH41" s="299"/>
      <c r="BEK41" s="48"/>
      <c r="BEL41" s="48"/>
      <c r="BEQ41" s="49"/>
      <c r="BER41" s="49"/>
      <c r="BES41" s="50"/>
      <c r="BET41" s="50"/>
      <c r="BEU41" s="50"/>
      <c r="BEV41" s="50"/>
      <c r="BEW41" s="50"/>
      <c r="BEX41" s="50"/>
      <c r="BEY41" s="50"/>
      <c r="BEZ41" s="50"/>
      <c r="BFA41" s="50"/>
      <c r="BFB41" s="50"/>
      <c r="BFC41" s="50"/>
      <c r="BFD41" s="50"/>
      <c r="BFE41" s="51"/>
      <c r="BFF41" s="50"/>
      <c r="BFG41" s="50"/>
      <c r="BFH41" s="50"/>
      <c r="BFI41" s="50"/>
      <c r="BFJ41" s="50"/>
      <c r="BFK41" s="50"/>
      <c r="BFL41" s="50"/>
      <c r="BFM41" s="50"/>
      <c r="BFN41" s="50"/>
      <c r="BFO41" s="50"/>
      <c r="BFP41" s="50"/>
      <c r="BFQ41" s="50"/>
      <c r="BFR41" s="51"/>
      <c r="BFS41" s="52"/>
      <c r="BFT41" s="53"/>
      <c r="BFU41" s="54"/>
      <c r="BFV41" s="55"/>
      <c r="BFW41" s="47"/>
      <c r="BFX41" s="47"/>
      <c r="BFY41" s="299"/>
      <c r="BFZ41" s="299"/>
      <c r="BGA41" s="299"/>
      <c r="BGD41" s="48"/>
      <c r="BGE41" s="48"/>
      <c r="BGJ41" s="49"/>
      <c r="BGK41" s="49"/>
      <c r="BGL41" s="50"/>
      <c r="BGM41" s="50"/>
      <c r="BGN41" s="50"/>
      <c r="BGO41" s="50"/>
      <c r="BGP41" s="50"/>
      <c r="BGQ41" s="50"/>
      <c r="BGR41" s="50"/>
      <c r="BGS41" s="50"/>
      <c r="BGT41" s="50"/>
      <c r="BGU41" s="50"/>
      <c r="BGV41" s="50"/>
      <c r="BGW41" s="50"/>
      <c r="BGX41" s="51"/>
      <c r="BGY41" s="50"/>
      <c r="BGZ41" s="50"/>
      <c r="BHA41" s="50"/>
      <c r="BHB41" s="50"/>
      <c r="BHC41" s="50"/>
      <c r="BHD41" s="50"/>
      <c r="BHE41" s="50"/>
      <c r="BHF41" s="50"/>
      <c r="BHG41" s="50"/>
      <c r="BHH41" s="50"/>
      <c r="BHI41" s="50"/>
      <c r="BHJ41" s="50"/>
      <c r="BHK41" s="51"/>
      <c r="BHL41" s="52"/>
      <c r="BHM41" s="53"/>
      <c r="BHN41" s="54"/>
      <c r="BHO41" s="55"/>
      <c r="BHP41" s="47"/>
      <c r="BHQ41" s="47"/>
      <c r="BHR41" s="299"/>
      <c r="BHS41" s="299"/>
      <c r="BHT41" s="299"/>
      <c r="BHW41" s="48"/>
      <c r="BHX41" s="48"/>
      <c r="BIC41" s="49"/>
      <c r="BID41" s="49"/>
      <c r="BIE41" s="50"/>
      <c r="BIF41" s="50"/>
      <c r="BIG41" s="50"/>
      <c r="BIH41" s="50"/>
      <c r="BII41" s="50"/>
      <c r="BIJ41" s="50"/>
      <c r="BIK41" s="50"/>
      <c r="BIL41" s="50"/>
      <c r="BIM41" s="50"/>
      <c r="BIN41" s="50"/>
      <c r="BIO41" s="50"/>
      <c r="BIP41" s="50"/>
      <c r="BIQ41" s="51"/>
      <c r="BIR41" s="50"/>
      <c r="BIS41" s="50"/>
      <c r="BIT41" s="50"/>
      <c r="BIU41" s="50"/>
      <c r="BIV41" s="50"/>
      <c r="BIW41" s="50"/>
      <c r="BIX41" s="50"/>
      <c r="BIY41" s="50"/>
      <c r="BIZ41" s="50"/>
      <c r="BJA41" s="50"/>
      <c r="BJB41" s="50"/>
      <c r="BJC41" s="50"/>
      <c r="BJD41" s="51"/>
      <c r="BJE41" s="52"/>
      <c r="BJF41" s="53"/>
      <c r="BJG41" s="54"/>
      <c r="BJH41" s="55"/>
      <c r="BJI41" s="47"/>
      <c r="BJJ41" s="47"/>
      <c r="BJK41" s="299"/>
      <c r="BJL41" s="299"/>
      <c r="BJM41" s="299"/>
      <c r="BJP41" s="48"/>
      <c r="BJQ41" s="48"/>
      <c r="BJV41" s="49"/>
      <c r="BJW41" s="49"/>
      <c r="BJX41" s="50"/>
      <c r="BJY41" s="50"/>
      <c r="BJZ41" s="50"/>
      <c r="BKA41" s="50"/>
      <c r="BKB41" s="50"/>
      <c r="BKC41" s="50"/>
      <c r="BKD41" s="50"/>
      <c r="BKE41" s="50"/>
      <c r="BKF41" s="50"/>
      <c r="BKG41" s="50"/>
      <c r="BKH41" s="50"/>
      <c r="BKI41" s="50"/>
      <c r="BKJ41" s="51"/>
      <c r="BKK41" s="50"/>
      <c r="BKL41" s="50"/>
      <c r="BKM41" s="50"/>
      <c r="BKN41" s="50"/>
      <c r="BKO41" s="50"/>
      <c r="BKP41" s="50"/>
      <c r="BKQ41" s="50"/>
      <c r="BKR41" s="50"/>
      <c r="BKS41" s="50"/>
      <c r="BKT41" s="50"/>
      <c r="BKU41" s="50"/>
      <c r="BKV41" s="50"/>
      <c r="BKW41" s="51"/>
      <c r="BKX41" s="52"/>
      <c r="BKY41" s="53"/>
      <c r="BKZ41" s="54"/>
      <c r="BLA41" s="55"/>
      <c r="BLB41" s="47"/>
      <c r="BLC41" s="47"/>
      <c r="BLD41" s="299"/>
      <c r="BLE41" s="299"/>
      <c r="BLF41" s="299"/>
      <c r="BLI41" s="48"/>
      <c r="BLJ41" s="48"/>
      <c r="BLO41" s="49"/>
      <c r="BLP41" s="49"/>
      <c r="BLQ41" s="50"/>
      <c r="BLR41" s="50"/>
      <c r="BLS41" s="50"/>
      <c r="BLT41" s="50"/>
      <c r="BLU41" s="50"/>
      <c r="BLV41" s="50"/>
      <c r="BLW41" s="50"/>
      <c r="BLX41" s="50"/>
      <c r="BLY41" s="50"/>
      <c r="BLZ41" s="50"/>
      <c r="BMA41" s="50"/>
      <c r="BMB41" s="50"/>
      <c r="BMC41" s="51"/>
      <c r="BMD41" s="50"/>
      <c r="BME41" s="50"/>
      <c r="BMF41" s="50"/>
      <c r="BMG41" s="50"/>
      <c r="BMH41" s="50"/>
      <c r="BMI41" s="50"/>
      <c r="BMJ41" s="50"/>
      <c r="BMK41" s="50"/>
      <c r="BML41" s="50"/>
      <c r="BMM41" s="50"/>
      <c r="BMN41" s="50"/>
      <c r="BMO41" s="50"/>
      <c r="BMP41" s="51"/>
      <c r="BMQ41" s="52"/>
      <c r="BMR41" s="53"/>
      <c r="BMS41" s="54"/>
      <c r="BMT41" s="55"/>
      <c r="BMU41" s="47"/>
      <c r="BMV41" s="47"/>
      <c r="BMW41" s="299"/>
      <c r="BMX41" s="299"/>
      <c r="BMY41" s="299"/>
      <c r="BNB41" s="48"/>
      <c r="BNC41" s="48"/>
      <c r="BNH41" s="49"/>
      <c r="BNI41" s="49"/>
      <c r="BNJ41" s="50"/>
      <c r="BNK41" s="50"/>
      <c r="BNL41" s="50"/>
      <c r="BNM41" s="50"/>
      <c r="BNN41" s="50"/>
      <c r="BNO41" s="50"/>
      <c r="BNP41" s="50"/>
      <c r="BNQ41" s="50"/>
      <c r="BNR41" s="50"/>
      <c r="BNS41" s="50"/>
      <c r="BNT41" s="50"/>
      <c r="BNU41" s="50"/>
      <c r="BNV41" s="51"/>
      <c r="BNW41" s="50"/>
      <c r="BNX41" s="50"/>
      <c r="BNY41" s="50"/>
      <c r="BNZ41" s="50"/>
      <c r="BOA41" s="50"/>
      <c r="BOB41" s="50"/>
      <c r="BOC41" s="50"/>
      <c r="BOD41" s="50"/>
      <c r="BOE41" s="50"/>
      <c r="BOF41" s="50"/>
      <c r="BOG41" s="50"/>
      <c r="BOH41" s="50"/>
      <c r="BOI41" s="51"/>
      <c r="BOJ41" s="52"/>
      <c r="BOK41" s="53"/>
      <c r="BOL41" s="54"/>
      <c r="BOM41" s="55"/>
      <c r="BON41" s="47"/>
      <c r="BOO41" s="47"/>
      <c r="BOP41" s="299"/>
      <c r="BOQ41" s="299"/>
      <c r="BOR41" s="299"/>
      <c r="BOU41" s="48"/>
      <c r="BOV41" s="48"/>
      <c r="BPA41" s="49"/>
      <c r="BPB41" s="49"/>
      <c r="BPC41" s="50"/>
      <c r="BPD41" s="50"/>
      <c r="BPE41" s="50"/>
      <c r="BPF41" s="50"/>
      <c r="BPG41" s="50"/>
      <c r="BPH41" s="50"/>
      <c r="BPI41" s="50"/>
      <c r="BPJ41" s="50"/>
      <c r="BPK41" s="50"/>
      <c r="BPL41" s="50"/>
      <c r="BPM41" s="50"/>
      <c r="BPN41" s="50"/>
      <c r="BPO41" s="51"/>
      <c r="BPP41" s="50"/>
      <c r="BPQ41" s="50"/>
      <c r="BPR41" s="50"/>
      <c r="BPS41" s="50"/>
      <c r="BPT41" s="50"/>
      <c r="BPU41" s="50"/>
      <c r="BPV41" s="50"/>
      <c r="BPW41" s="50"/>
      <c r="BPX41" s="50"/>
      <c r="BPY41" s="50"/>
      <c r="BPZ41" s="50"/>
      <c r="BQA41" s="50"/>
      <c r="BQB41" s="51"/>
      <c r="BQC41" s="52"/>
      <c r="BQD41" s="53"/>
      <c r="BQE41" s="54"/>
      <c r="BQF41" s="55"/>
      <c r="BQG41" s="47"/>
      <c r="BQH41" s="47"/>
      <c r="BQI41" s="299"/>
      <c r="BQJ41" s="299"/>
      <c r="BQK41" s="299"/>
      <c r="BQN41" s="48"/>
      <c r="BQO41" s="48"/>
      <c r="BQT41" s="49"/>
      <c r="BQU41" s="49"/>
      <c r="BQV41" s="50"/>
      <c r="BQW41" s="50"/>
      <c r="BQX41" s="50"/>
      <c r="BQY41" s="50"/>
      <c r="BQZ41" s="50"/>
      <c r="BRA41" s="45"/>
      <c r="BRB41" s="35"/>
      <c r="BRC41" s="35"/>
      <c r="BRD41" s="35"/>
      <c r="BRE41" s="35"/>
      <c r="BRF41" s="35"/>
      <c r="BRG41" s="35"/>
      <c r="BRH41" s="36"/>
      <c r="BRI41" s="35"/>
      <c r="BRJ41" s="35"/>
      <c r="BRK41" s="35"/>
      <c r="BRL41" s="35"/>
      <c r="BRM41" s="35"/>
      <c r="BRN41" s="35"/>
      <c r="BRO41" s="35"/>
      <c r="BRP41" s="35"/>
      <c r="BRQ41" s="35"/>
      <c r="BRR41" s="35"/>
      <c r="BRS41" s="35"/>
      <c r="BRT41" s="35"/>
      <c r="BRU41" s="36"/>
      <c r="BRV41" s="37"/>
      <c r="BRW41" s="16"/>
      <c r="BRX41" s="38"/>
      <c r="BRY41" s="39"/>
      <c r="BRZ41" s="32"/>
      <c r="BSA41" s="32"/>
      <c r="BSB41" s="298"/>
      <c r="BSC41" s="298"/>
      <c r="BSD41" s="298"/>
      <c r="BSE41" s="87"/>
      <c r="BSF41" s="87"/>
      <c r="BSG41" s="33"/>
      <c r="BSH41" s="33"/>
      <c r="BSI41" s="87"/>
      <c r="BSJ41" s="87"/>
      <c r="BSK41" s="87"/>
      <c r="BSL41" s="87"/>
      <c r="BSM41" s="34"/>
      <c r="BSN41" s="34"/>
      <c r="BSO41" s="35"/>
      <c r="BSP41" s="35"/>
      <c r="BSQ41" s="35"/>
      <c r="BSR41" s="35"/>
      <c r="BSS41" s="35"/>
      <c r="BST41" s="35"/>
      <c r="BSU41" s="35"/>
      <c r="BSV41" s="35"/>
      <c r="BSW41" s="35"/>
      <c r="BSX41" s="35"/>
      <c r="BSY41" s="35"/>
      <c r="BSZ41" s="35"/>
      <c r="BTA41" s="36"/>
      <c r="BTB41" s="35"/>
      <c r="BTC41" s="35"/>
      <c r="BTD41" s="35"/>
      <c r="BTE41" s="35"/>
      <c r="BTF41" s="35"/>
      <c r="BTG41" s="35"/>
      <c r="BTH41" s="35"/>
      <c r="BTI41" s="35"/>
      <c r="BTJ41" s="35"/>
      <c r="BTK41" s="35"/>
      <c r="BTL41" s="35"/>
      <c r="BTM41" s="35"/>
      <c r="BTN41" s="36"/>
      <c r="BTO41" s="37"/>
      <c r="BTP41" s="16"/>
      <c r="BTQ41" s="38"/>
      <c r="BTR41" s="39"/>
      <c r="BTS41" s="32"/>
      <c r="BTT41" s="32"/>
      <c r="BTU41" s="298"/>
      <c r="BTV41" s="298"/>
      <c r="BTW41" s="298"/>
      <c r="BTX41" s="87"/>
      <c r="BTY41" s="87"/>
      <c r="BTZ41" s="33"/>
      <c r="BUA41" s="33"/>
      <c r="BUB41" s="87"/>
      <c r="BUC41" s="87"/>
      <c r="BUD41" s="87"/>
      <c r="BUE41" s="87"/>
      <c r="BUF41" s="34"/>
      <c r="BUG41" s="34"/>
      <c r="BUH41" s="35"/>
      <c r="BUI41" s="35"/>
      <c r="BUJ41" s="35"/>
      <c r="BUK41" s="35"/>
      <c r="BUL41" s="35"/>
      <c r="BUM41" s="35"/>
      <c r="BUN41" s="35"/>
      <c r="BUO41" s="35"/>
      <c r="BUP41" s="35"/>
      <c r="BUQ41" s="35"/>
      <c r="BUR41" s="35"/>
      <c r="BUS41" s="35"/>
      <c r="BUT41" s="36"/>
      <c r="BUU41" s="35"/>
      <c r="BUV41" s="35"/>
      <c r="BUW41" s="35"/>
      <c r="BUX41" s="35"/>
      <c r="BUY41" s="35"/>
      <c r="BUZ41" s="35"/>
      <c r="BVA41" s="35"/>
      <c r="BVB41" s="35"/>
      <c r="BVC41" s="35"/>
      <c r="BVD41" s="35"/>
      <c r="BVE41" s="35"/>
      <c r="BVF41" s="35"/>
      <c r="BVG41" s="36"/>
      <c r="BVH41" s="37"/>
      <c r="BVI41" s="16"/>
      <c r="BVJ41" s="38"/>
      <c r="BVK41" s="39"/>
      <c r="BVL41" s="32"/>
      <c r="BVM41" s="32"/>
      <c r="BVN41" s="298"/>
      <c r="BVO41" s="298"/>
      <c r="BVP41" s="298"/>
      <c r="BVQ41" s="87"/>
      <c r="BVR41" s="87"/>
      <c r="BVS41" s="33"/>
      <c r="BVT41" s="33"/>
      <c r="BVU41" s="87"/>
      <c r="BVV41" s="87"/>
      <c r="BVW41" s="87"/>
      <c r="BVX41" s="87"/>
      <c r="BVY41" s="34"/>
      <c r="BVZ41" s="34"/>
      <c r="BWA41" s="35"/>
      <c r="BWB41" s="35"/>
      <c r="BWC41" s="35"/>
      <c r="BWD41" s="35"/>
      <c r="BWE41" s="35"/>
      <c r="BWF41" s="35"/>
      <c r="BWG41" s="35"/>
      <c r="BWH41" s="35"/>
      <c r="BWI41" s="35"/>
      <c r="BWJ41" s="35"/>
      <c r="BWK41" s="35"/>
      <c r="BWL41" s="35"/>
      <c r="BWM41" s="36"/>
      <c r="BWN41" s="35"/>
      <c r="BWO41" s="35"/>
      <c r="BWP41" s="35"/>
      <c r="BWQ41" s="35"/>
      <c r="BWR41" s="35"/>
      <c r="BWS41" s="35"/>
      <c r="BWT41" s="35"/>
      <c r="BWU41" s="35"/>
      <c r="BWV41" s="35"/>
      <c r="BWW41" s="35"/>
      <c r="BWX41" s="35"/>
      <c r="BWY41" s="35"/>
      <c r="BWZ41" s="36"/>
      <c r="BXA41" s="37"/>
      <c r="BXB41" s="16"/>
      <c r="BXC41" s="38"/>
      <c r="BXD41" s="39"/>
      <c r="BXE41" s="32"/>
      <c r="BXF41" s="32"/>
      <c r="BXG41" s="298"/>
      <c r="BXH41" s="298"/>
      <c r="BXI41" s="298"/>
      <c r="BXJ41" s="87"/>
      <c r="BXK41" s="87"/>
      <c r="BXL41" s="33"/>
      <c r="BXM41" s="33"/>
      <c r="BXN41" s="87"/>
      <c r="BXO41" s="87"/>
      <c r="BXP41" s="87"/>
      <c r="BXQ41" s="87"/>
      <c r="BXR41" s="34"/>
      <c r="BXS41" s="34"/>
      <c r="BXT41" s="35"/>
      <c r="BXU41" s="35"/>
      <c r="BXV41" s="35"/>
      <c r="BXW41" s="35"/>
      <c r="BXX41" s="35"/>
      <c r="BXY41" s="35"/>
      <c r="BXZ41" s="35"/>
      <c r="BYA41" s="35"/>
      <c r="BYB41" s="35"/>
      <c r="BYC41" s="35"/>
      <c r="BYD41" s="35"/>
      <c r="BYE41" s="35"/>
      <c r="BYF41" s="36"/>
      <c r="BYG41" s="35"/>
      <c r="BYH41" s="35"/>
      <c r="BYI41" s="35"/>
      <c r="BYJ41" s="35"/>
      <c r="BYK41" s="35"/>
      <c r="BYL41" s="35"/>
      <c r="BYM41" s="35"/>
      <c r="BYN41" s="35"/>
      <c r="BYO41" s="35"/>
      <c r="BYP41" s="35"/>
      <c r="BYQ41" s="35"/>
      <c r="BYR41" s="35"/>
      <c r="BYS41" s="36"/>
      <c r="BYT41" s="37"/>
      <c r="BYU41" s="16"/>
      <c r="BYV41" s="38"/>
      <c r="BYW41" s="39"/>
      <c r="BYX41" s="32"/>
      <c r="BYY41" s="32"/>
      <c r="BYZ41" s="298"/>
      <c r="BZA41" s="298"/>
      <c r="BZB41" s="298"/>
      <c r="BZC41" s="87"/>
      <c r="BZD41" s="87"/>
      <c r="BZE41" s="33"/>
      <c r="BZF41" s="33"/>
      <c r="BZG41" s="87"/>
      <c r="BZH41" s="87"/>
      <c r="BZI41" s="87"/>
      <c r="BZJ41" s="87"/>
      <c r="BZK41" s="34"/>
      <c r="BZL41" s="34"/>
      <c r="BZM41" s="35"/>
      <c r="BZN41" s="35"/>
      <c r="BZO41" s="35"/>
      <c r="BZP41" s="35"/>
      <c r="BZQ41" s="35"/>
      <c r="BZR41" s="35"/>
      <c r="BZS41" s="35"/>
      <c r="BZT41" s="35"/>
      <c r="BZU41" s="35"/>
      <c r="BZV41" s="35"/>
      <c r="BZW41" s="35"/>
      <c r="BZX41" s="35"/>
      <c r="BZY41" s="36"/>
      <c r="BZZ41" s="35"/>
      <c r="CAA41" s="35"/>
      <c r="CAB41" s="35"/>
      <c r="CAC41" s="35"/>
      <c r="CAD41" s="35"/>
      <c r="CAE41" s="35"/>
      <c r="CAF41" s="35"/>
      <c r="CAG41" s="35"/>
      <c r="CAH41" s="35"/>
      <c r="CAI41" s="35"/>
      <c r="CAJ41" s="35"/>
      <c r="CAK41" s="35"/>
      <c r="CAL41" s="36"/>
      <c r="CAM41" s="37"/>
      <c r="CAN41" s="16"/>
      <c r="CAO41" s="38"/>
      <c r="CAP41" s="39"/>
      <c r="CAQ41" s="32"/>
      <c r="CAR41" s="32"/>
      <c r="CAS41" s="298"/>
      <c r="CAT41" s="298"/>
      <c r="CAU41" s="298"/>
      <c r="CAV41" s="87"/>
      <c r="CAW41" s="87"/>
      <c r="CAX41" s="33"/>
      <c r="CAY41" s="33"/>
      <c r="CAZ41" s="87"/>
      <c r="CBA41" s="87"/>
      <c r="CBB41" s="87"/>
      <c r="CBC41" s="87"/>
      <c r="CBD41" s="34"/>
      <c r="CBE41" s="34"/>
      <c r="CBF41" s="35"/>
      <c r="CBG41" s="35"/>
      <c r="CBH41" s="35"/>
      <c r="CBI41" s="35"/>
      <c r="CBJ41" s="35"/>
      <c r="CBK41" s="35"/>
      <c r="CBL41" s="35"/>
      <c r="CBM41" s="35"/>
      <c r="CBN41" s="35"/>
      <c r="CBO41" s="35"/>
      <c r="CBP41" s="35"/>
      <c r="CBQ41" s="35"/>
      <c r="CBR41" s="36"/>
      <c r="CBS41" s="35"/>
      <c r="CBT41" s="35"/>
      <c r="CBU41" s="35"/>
      <c r="CBV41" s="35"/>
      <c r="CBW41" s="35"/>
      <c r="CBX41" s="35"/>
      <c r="CBY41" s="35"/>
      <c r="CBZ41" s="35"/>
      <c r="CCA41" s="35"/>
      <c r="CCB41" s="35"/>
      <c r="CCC41" s="35"/>
      <c r="CCD41" s="35"/>
      <c r="CCE41" s="36"/>
      <c r="CCF41" s="37"/>
      <c r="CCG41" s="16"/>
      <c r="CCH41" s="38"/>
      <c r="CCI41" s="39"/>
      <c r="CCJ41" s="32"/>
      <c r="CCK41" s="32"/>
      <c r="CCL41" s="298"/>
      <c r="CCM41" s="298"/>
      <c r="CCN41" s="298"/>
      <c r="CCO41" s="87"/>
      <c r="CCP41" s="87"/>
      <c r="CCQ41" s="33"/>
      <c r="CCR41" s="33"/>
      <c r="CCS41" s="87"/>
      <c r="CCT41" s="87"/>
      <c r="CCU41" s="87"/>
      <c r="CCV41" s="87"/>
      <c r="CCW41" s="34"/>
      <c r="CCX41" s="34"/>
      <c r="CCY41" s="35"/>
      <c r="CCZ41" s="35"/>
      <c r="CDA41" s="35"/>
      <c r="CDB41" s="35"/>
      <c r="CDC41" s="35"/>
      <c r="CDD41" s="35"/>
      <c r="CDE41" s="35"/>
      <c r="CDF41" s="35"/>
      <c r="CDG41" s="35"/>
      <c r="CDH41" s="35"/>
      <c r="CDI41" s="35"/>
      <c r="CDJ41" s="35"/>
      <c r="CDK41" s="36"/>
      <c r="CDL41" s="35"/>
      <c r="CDM41" s="35"/>
      <c r="CDN41" s="35"/>
      <c r="CDO41" s="35"/>
      <c r="CDP41" s="35"/>
      <c r="CDQ41" s="35"/>
      <c r="CDR41" s="35"/>
      <c r="CDS41" s="35"/>
      <c r="CDT41" s="35"/>
      <c r="CDU41" s="35"/>
      <c r="CDV41" s="35"/>
      <c r="CDW41" s="35"/>
      <c r="CDX41" s="36"/>
      <c r="CDY41" s="37"/>
      <c r="CDZ41" s="16"/>
      <c r="CEA41" s="38"/>
      <c r="CEB41" s="39"/>
      <c r="CEC41" s="32"/>
      <c r="CED41" s="32"/>
      <c r="CEE41" s="298"/>
      <c r="CEF41" s="298"/>
      <c r="CEG41" s="298"/>
      <c r="CEH41" s="87"/>
      <c r="CEI41" s="87"/>
      <c r="CEJ41" s="33"/>
      <c r="CEK41" s="33"/>
      <c r="CEL41" s="87"/>
      <c r="CEM41" s="87"/>
      <c r="CEN41" s="87"/>
      <c r="CEO41" s="87"/>
      <c r="CEP41" s="34"/>
      <c r="CEQ41" s="34"/>
      <c r="CER41" s="35"/>
      <c r="CES41" s="35"/>
      <c r="CET41" s="35"/>
      <c r="CEU41" s="35"/>
      <c r="CEV41" s="35"/>
      <c r="CEW41" s="35"/>
      <c r="CEX41" s="35"/>
      <c r="CEY41" s="35"/>
      <c r="CEZ41" s="35"/>
      <c r="CFA41" s="35"/>
      <c r="CFB41" s="35"/>
      <c r="CFC41" s="35"/>
      <c r="CFD41" s="36"/>
      <c r="CFE41" s="35"/>
      <c r="CFF41" s="35"/>
      <c r="CFG41" s="35"/>
      <c r="CFH41" s="35"/>
      <c r="CFI41" s="35"/>
      <c r="CFJ41" s="35"/>
      <c r="CFK41" s="35"/>
      <c r="CFL41" s="35"/>
      <c r="CFM41" s="35"/>
      <c r="CFN41" s="35"/>
      <c r="CFO41" s="35"/>
      <c r="CFP41" s="35"/>
      <c r="CFQ41" s="36"/>
      <c r="CFR41" s="37"/>
      <c r="CFS41" s="16"/>
      <c r="CFT41" s="38"/>
      <c r="CFU41" s="39"/>
      <c r="CFV41" s="32"/>
      <c r="CFW41" s="32"/>
      <c r="CFX41" s="298"/>
      <c r="CFY41" s="298"/>
      <c r="CFZ41" s="298"/>
      <c r="CGA41" s="87"/>
      <c r="CGB41" s="87"/>
      <c r="CGC41" s="33"/>
      <c r="CGD41" s="33"/>
      <c r="CGE41" s="87"/>
      <c r="CGF41" s="87"/>
      <c r="CGG41" s="87"/>
      <c r="CGH41" s="87"/>
      <c r="CGI41" s="34"/>
      <c r="CGJ41" s="34"/>
      <c r="CGK41" s="35"/>
      <c r="CGL41" s="35"/>
      <c r="CGM41" s="35"/>
      <c r="CGN41" s="35"/>
      <c r="CGO41" s="35"/>
      <c r="CGP41" s="35"/>
      <c r="CGQ41" s="35"/>
      <c r="CGR41" s="35"/>
      <c r="CGS41" s="35"/>
      <c r="CGT41" s="35"/>
      <c r="CGU41" s="35"/>
      <c r="CGV41" s="35"/>
      <c r="CGW41" s="36"/>
      <c r="CGX41" s="35"/>
      <c r="CGY41" s="35"/>
      <c r="CGZ41" s="35"/>
      <c r="CHA41" s="35"/>
      <c r="CHB41" s="35"/>
      <c r="CHC41" s="35"/>
      <c r="CHD41" s="35"/>
      <c r="CHE41" s="35"/>
      <c r="CHF41" s="35"/>
      <c r="CHG41" s="35"/>
      <c r="CHH41" s="35"/>
      <c r="CHI41" s="35"/>
      <c r="CHJ41" s="36"/>
      <c r="CHK41" s="37"/>
      <c r="CHL41" s="16"/>
      <c r="CHM41" s="38"/>
      <c r="CHN41" s="39"/>
      <c r="CHO41" s="32"/>
      <c r="CHP41" s="32"/>
      <c r="CHQ41" s="298"/>
      <c r="CHR41" s="298"/>
      <c r="CHS41" s="298"/>
      <c r="CHT41" s="87"/>
      <c r="CHU41" s="87"/>
      <c r="CHV41" s="33"/>
      <c r="CHW41" s="33"/>
      <c r="CHX41" s="87"/>
      <c r="CHY41" s="87"/>
      <c r="CHZ41" s="87"/>
      <c r="CIA41" s="87"/>
      <c r="CIB41" s="34"/>
      <c r="CIC41" s="34"/>
      <c r="CID41" s="35"/>
      <c r="CIE41" s="35"/>
      <c r="CIF41" s="35"/>
      <c r="CIG41" s="35"/>
      <c r="CIH41" s="35"/>
      <c r="CII41" s="35"/>
      <c r="CIJ41" s="35"/>
      <c r="CIK41" s="35"/>
      <c r="CIL41" s="35"/>
      <c r="CIM41" s="35"/>
      <c r="CIN41" s="35"/>
      <c r="CIO41" s="35"/>
      <c r="CIP41" s="36"/>
      <c r="CIQ41" s="35"/>
      <c r="CIR41" s="35"/>
      <c r="CIS41" s="35"/>
      <c r="CIT41" s="35"/>
      <c r="CIU41" s="35"/>
      <c r="CIV41" s="35"/>
      <c r="CIW41" s="35"/>
      <c r="CIX41" s="35"/>
      <c r="CIY41" s="35"/>
      <c r="CIZ41" s="35"/>
      <c r="CJA41" s="35"/>
      <c r="CJB41" s="35"/>
      <c r="CJC41" s="36"/>
      <c r="CJD41" s="37"/>
      <c r="CJE41" s="16"/>
      <c r="CJF41" s="38"/>
      <c r="CJG41" s="39"/>
      <c r="CJH41" s="32"/>
      <c r="CJI41" s="32"/>
      <c r="CJJ41" s="298"/>
      <c r="CJK41" s="298"/>
      <c r="CJL41" s="298"/>
      <c r="CJM41" s="87"/>
      <c r="CJN41" s="87"/>
      <c r="CJO41" s="33"/>
      <c r="CJP41" s="33"/>
      <c r="CJQ41" s="87"/>
      <c r="CJR41" s="87"/>
      <c r="CJS41" s="87"/>
      <c r="CJT41" s="87"/>
      <c r="CJU41" s="34"/>
      <c r="CJV41" s="34"/>
      <c r="CJW41" s="35"/>
      <c r="CJX41" s="35"/>
      <c r="CJY41" s="35"/>
      <c r="CJZ41" s="35"/>
      <c r="CKA41" s="35"/>
      <c r="CKB41" s="35"/>
      <c r="CKC41" s="35"/>
      <c r="CKD41" s="35"/>
      <c r="CKE41" s="35"/>
      <c r="CKF41" s="35"/>
      <c r="CKG41" s="35"/>
      <c r="CKH41" s="35"/>
      <c r="CKI41" s="36"/>
      <c r="CKJ41" s="35"/>
      <c r="CKK41" s="35"/>
      <c r="CKL41" s="35"/>
      <c r="CKM41" s="35"/>
      <c r="CKN41" s="35"/>
      <c r="CKO41" s="35"/>
      <c r="CKP41" s="35"/>
      <c r="CKQ41" s="35"/>
      <c r="CKR41" s="35"/>
      <c r="CKS41" s="35"/>
      <c r="CKT41" s="35"/>
      <c r="CKU41" s="35"/>
      <c r="CKV41" s="36"/>
      <c r="CKW41" s="37"/>
      <c r="CKX41" s="16"/>
      <c r="CKY41" s="38"/>
      <c r="CKZ41" s="39"/>
      <c r="CLA41" s="32"/>
      <c r="CLB41" s="32"/>
      <c r="CLC41" s="298"/>
      <c r="CLD41" s="298"/>
      <c r="CLE41" s="298"/>
      <c r="CLF41" s="87"/>
      <c r="CLG41" s="87"/>
      <c r="CLH41" s="33"/>
      <c r="CLI41" s="33"/>
      <c r="CLJ41" s="87"/>
      <c r="CLK41" s="87"/>
      <c r="CLL41" s="87"/>
      <c r="CLM41" s="87"/>
      <c r="CLN41" s="34"/>
      <c r="CLO41" s="34"/>
      <c r="CLP41" s="35"/>
      <c r="CLQ41" s="35"/>
      <c r="CLR41" s="35"/>
      <c r="CLS41" s="35"/>
      <c r="CLT41" s="35"/>
      <c r="CLU41" s="35"/>
      <c r="CLV41" s="35"/>
      <c r="CLW41" s="35"/>
      <c r="CLX41" s="35"/>
      <c r="CLY41" s="35"/>
      <c r="CLZ41" s="35"/>
      <c r="CMA41" s="35"/>
      <c r="CMB41" s="36"/>
      <c r="CMC41" s="35"/>
      <c r="CMD41" s="35"/>
      <c r="CME41" s="35"/>
      <c r="CMF41" s="35"/>
      <c r="CMG41" s="35"/>
      <c r="CMH41" s="35"/>
      <c r="CMI41" s="35"/>
      <c r="CMJ41" s="35"/>
      <c r="CMK41" s="35"/>
      <c r="CML41" s="35"/>
      <c r="CMM41" s="35"/>
      <c r="CMN41" s="35"/>
      <c r="CMO41" s="36"/>
      <c r="CMP41" s="37"/>
      <c r="CMQ41" s="16"/>
      <c r="CMR41" s="38"/>
      <c r="CMS41" s="39"/>
      <c r="CMT41" s="32"/>
      <c r="CMU41" s="32"/>
      <c r="CMV41" s="298"/>
      <c r="CMW41" s="298"/>
      <c r="CMX41" s="298"/>
      <c r="CMY41" s="87"/>
      <c r="CMZ41" s="87"/>
      <c r="CNA41" s="33"/>
      <c r="CNB41" s="33"/>
      <c r="CNC41" s="87"/>
      <c r="CND41" s="87"/>
      <c r="CNE41" s="87"/>
      <c r="CNF41" s="87"/>
      <c r="CNG41" s="34"/>
      <c r="CNH41" s="34"/>
      <c r="CNI41" s="35"/>
      <c r="CNJ41" s="35"/>
      <c r="CNK41" s="35"/>
      <c r="CNL41" s="35"/>
      <c r="CNM41" s="35"/>
      <c r="CNN41" s="35"/>
      <c r="CNO41" s="35"/>
      <c r="CNP41" s="35"/>
      <c r="CNQ41" s="35"/>
      <c r="CNR41" s="35"/>
      <c r="CNS41" s="35"/>
      <c r="CNT41" s="35"/>
      <c r="CNU41" s="36"/>
      <c r="CNV41" s="35"/>
      <c r="CNW41" s="35"/>
      <c r="CNX41" s="35"/>
      <c r="CNY41" s="35"/>
      <c r="CNZ41" s="35"/>
      <c r="COA41" s="35"/>
      <c r="COB41" s="35"/>
      <c r="COC41" s="35"/>
      <c r="COD41" s="35"/>
      <c r="COE41" s="35"/>
      <c r="COF41" s="35"/>
      <c r="COG41" s="35"/>
      <c r="COH41" s="36"/>
      <c r="COI41" s="37"/>
      <c r="COJ41" s="16"/>
      <c r="COK41" s="38"/>
      <c r="COL41" s="39"/>
      <c r="COM41" s="32"/>
      <c r="CON41" s="32"/>
      <c r="COO41" s="298"/>
      <c r="COP41" s="298"/>
      <c r="COQ41" s="298"/>
      <c r="COR41" s="87"/>
      <c r="COS41" s="87"/>
      <c r="COT41" s="33"/>
      <c r="COU41" s="33"/>
      <c r="COV41" s="87"/>
      <c r="COW41" s="87"/>
      <c r="COX41" s="87"/>
      <c r="COY41" s="87"/>
      <c r="COZ41" s="34"/>
      <c r="CPA41" s="34"/>
      <c r="CPB41" s="35"/>
      <c r="CPC41" s="35"/>
      <c r="CPD41" s="35"/>
      <c r="CPE41" s="35"/>
      <c r="CPF41" s="35"/>
      <c r="CPG41" s="35"/>
      <c r="CPH41" s="35"/>
      <c r="CPI41" s="35"/>
      <c r="CPJ41" s="35"/>
      <c r="CPK41" s="35"/>
      <c r="CPL41" s="35"/>
      <c r="CPM41" s="35"/>
      <c r="CPN41" s="36"/>
      <c r="CPO41" s="35"/>
      <c r="CPP41" s="35"/>
      <c r="CPQ41" s="35"/>
      <c r="CPR41" s="35"/>
      <c r="CPS41" s="35"/>
      <c r="CPT41" s="35"/>
      <c r="CPU41" s="35"/>
      <c r="CPV41" s="35"/>
      <c r="CPW41" s="35"/>
      <c r="CPX41" s="35"/>
      <c r="CPY41" s="35"/>
      <c r="CPZ41" s="35"/>
      <c r="CQA41" s="36"/>
      <c r="CQB41" s="37"/>
      <c r="CQC41" s="16"/>
      <c r="CQD41" s="38"/>
      <c r="CQE41" s="39"/>
      <c r="CQF41" s="32"/>
      <c r="CQG41" s="32"/>
      <c r="CQH41" s="298"/>
      <c r="CQI41" s="298"/>
      <c r="CQJ41" s="298"/>
      <c r="CQK41" s="87"/>
      <c r="CQL41" s="87"/>
      <c r="CQM41" s="33"/>
      <c r="CQN41" s="33"/>
      <c r="CQO41" s="87"/>
      <c r="CQP41" s="87"/>
      <c r="CQQ41" s="87"/>
      <c r="CQR41" s="87"/>
      <c r="CQS41" s="34"/>
      <c r="CQT41" s="34"/>
      <c r="CQU41" s="35"/>
      <c r="CQV41" s="35"/>
      <c r="CQW41" s="35"/>
      <c r="CQX41" s="35"/>
      <c r="CQY41" s="35"/>
      <c r="CQZ41" s="35"/>
      <c r="CRA41" s="35"/>
      <c r="CRB41" s="35"/>
      <c r="CRC41" s="35"/>
      <c r="CRD41" s="35"/>
      <c r="CRE41" s="35"/>
      <c r="CRF41" s="35"/>
      <c r="CRG41" s="36"/>
      <c r="CRH41" s="35"/>
      <c r="CRI41" s="35"/>
      <c r="CRJ41" s="35"/>
      <c r="CRK41" s="35"/>
      <c r="CRL41" s="35"/>
      <c r="CRM41" s="35"/>
      <c r="CRN41" s="35"/>
      <c r="CRO41" s="35"/>
      <c r="CRP41" s="35"/>
      <c r="CRQ41" s="35"/>
      <c r="CRR41" s="35"/>
      <c r="CRS41" s="35"/>
      <c r="CRT41" s="36"/>
      <c r="CRU41" s="37"/>
      <c r="CRV41" s="16"/>
      <c r="CRW41" s="38"/>
      <c r="CRX41" s="39"/>
      <c r="CRY41" s="32"/>
      <c r="CRZ41" s="32"/>
      <c r="CSA41" s="298"/>
      <c r="CSB41" s="298"/>
      <c r="CSC41" s="298"/>
      <c r="CSD41" s="87"/>
      <c r="CSE41" s="87"/>
      <c r="CSF41" s="33"/>
      <c r="CSG41" s="33"/>
      <c r="CSH41" s="87"/>
      <c r="CSI41" s="87"/>
      <c r="CSJ41" s="87"/>
      <c r="CSK41" s="87"/>
      <c r="CSL41" s="34"/>
      <c r="CSM41" s="34"/>
      <c r="CSN41" s="35"/>
      <c r="CSO41" s="35"/>
      <c r="CSP41" s="35"/>
      <c r="CSQ41" s="35"/>
      <c r="CSR41" s="35"/>
      <c r="CSS41" s="35"/>
      <c r="CST41" s="35"/>
      <c r="CSU41" s="35"/>
      <c r="CSV41" s="35"/>
      <c r="CSW41" s="35"/>
      <c r="CSX41" s="35"/>
      <c r="CSY41" s="35"/>
      <c r="CSZ41" s="36"/>
      <c r="CTA41" s="35"/>
      <c r="CTB41" s="35"/>
      <c r="CTC41" s="35"/>
      <c r="CTD41" s="35"/>
      <c r="CTE41" s="35"/>
      <c r="CTF41" s="35"/>
      <c r="CTG41" s="35"/>
      <c r="CTH41" s="35"/>
      <c r="CTI41" s="35"/>
      <c r="CTJ41" s="35"/>
      <c r="CTK41" s="35"/>
      <c r="CTL41" s="35"/>
      <c r="CTM41" s="36"/>
      <c r="CTN41" s="37"/>
      <c r="CTO41" s="16"/>
      <c r="CTP41" s="38"/>
      <c r="CTQ41" s="39"/>
      <c r="CTR41" s="32"/>
      <c r="CTS41" s="32"/>
      <c r="CTT41" s="298"/>
      <c r="CTU41" s="298"/>
      <c r="CTV41" s="298"/>
      <c r="CTW41" s="87"/>
      <c r="CTX41" s="87"/>
      <c r="CTY41" s="33"/>
      <c r="CTZ41" s="33"/>
      <c r="CUA41" s="87"/>
      <c r="CUB41" s="87"/>
      <c r="CUC41" s="87"/>
      <c r="CUD41" s="87"/>
      <c r="CUE41" s="34"/>
      <c r="CUF41" s="34"/>
      <c r="CUG41" s="35"/>
      <c r="CUH41" s="35"/>
      <c r="CUI41" s="35"/>
      <c r="CUJ41" s="35"/>
      <c r="CUK41" s="35"/>
      <c r="CUL41" s="35"/>
      <c r="CUM41" s="35"/>
      <c r="CUN41" s="35"/>
      <c r="CUO41" s="35"/>
      <c r="CUP41" s="35"/>
      <c r="CUQ41" s="35"/>
      <c r="CUR41" s="35"/>
      <c r="CUS41" s="36"/>
      <c r="CUT41" s="35"/>
      <c r="CUU41" s="35"/>
      <c r="CUV41" s="35"/>
      <c r="CUW41" s="35"/>
      <c r="CUX41" s="35"/>
      <c r="CUY41" s="35"/>
      <c r="CUZ41" s="35"/>
      <c r="CVA41" s="35"/>
      <c r="CVB41" s="35"/>
      <c r="CVC41" s="35"/>
      <c r="CVD41" s="35"/>
      <c r="CVE41" s="35"/>
      <c r="CVF41" s="36"/>
      <c r="CVG41" s="37"/>
      <c r="CVH41" s="16"/>
      <c r="CVI41" s="38"/>
      <c r="CVJ41" s="39"/>
      <c r="CVK41" s="32"/>
      <c r="CVL41" s="32"/>
      <c r="CVM41" s="298"/>
      <c r="CVN41" s="298"/>
      <c r="CVO41" s="298"/>
      <c r="CVP41" s="87"/>
      <c r="CVQ41" s="87"/>
      <c r="CVR41" s="33"/>
      <c r="CVS41" s="33"/>
      <c r="CVT41" s="87"/>
      <c r="CVU41" s="87"/>
      <c r="CVV41" s="87"/>
      <c r="CVW41" s="87"/>
      <c r="CVX41" s="34"/>
      <c r="CVY41" s="34"/>
      <c r="CVZ41" s="35"/>
      <c r="CWA41" s="35"/>
      <c r="CWB41" s="35"/>
      <c r="CWC41" s="35"/>
      <c r="CWD41" s="35"/>
      <c r="CWE41" s="35"/>
      <c r="CWF41" s="35"/>
      <c r="CWG41" s="35"/>
      <c r="CWH41" s="35"/>
      <c r="CWI41" s="35"/>
      <c r="CWJ41" s="35"/>
      <c r="CWK41" s="35"/>
      <c r="CWL41" s="36"/>
      <c r="CWM41" s="35"/>
      <c r="CWN41" s="35"/>
      <c r="CWO41" s="35"/>
      <c r="CWP41" s="35"/>
      <c r="CWQ41" s="35"/>
      <c r="CWR41" s="35"/>
      <c r="CWS41" s="35"/>
      <c r="CWT41" s="35"/>
      <c r="CWU41" s="35"/>
      <c r="CWV41" s="35"/>
      <c r="CWW41" s="35"/>
      <c r="CWX41" s="35"/>
      <c r="CWY41" s="36"/>
      <c r="CWZ41" s="37"/>
      <c r="CXA41" s="16"/>
      <c r="CXB41" s="38"/>
      <c r="CXC41" s="39"/>
      <c r="CXD41" s="32"/>
      <c r="CXE41" s="32"/>
      <c r="CXF41" s="298"/>
      <c r="CXG41" s="298"/>
      <c r="CXH41" s="298"/>
      <c r="CXI41" s="87"/>
      <c r="CXJ41" s="87"/>
      <c r="CXK41" s="33"/>
      <c r="CXL41" s="33"/>
      <c r="CXM41" s="87"/>
      <c r="CXN41" s="87"/>
      <c r="CXO41" s="87"/>
      <c r="CXP41" s="87"/>
      <c r="CXQ41" s="34"/>
      <c r="CXR41" s="34"/>
      <c r="CXS41" s="35"/>
      <c r="CXT41" s="35"/>
      <c r="CXU41" s="35"/>
      <c r="CXV41" s="35"/>
      <c r="CXW41" s="35"/>
      <c r="CXX41" s="35"/>
      <c r="CXY41" s="35"/>
      <c r="CXZ41" s="35"/>
      <c r="CYA41" s="35"/>
      <c r="CYB41" s="35"/>
      <c r="CYC41" s="35"/>
      <c r="CYD41" s="35"/>
      <c r="CYE41" s="36"/>
      <c r="CYF41" s="35"/>
      <c r="CYG41" s="35"/>
      <c r="CYH41" s="35"/>
      <c r="CYI41" s="35"/>
      <c r="CYJ41" s="35"/>
      <c r="CYK41" s="35"/>
      <c r="CYL41" s="35"/>
      <c r="CYM41" s="35"/>
      <c r="CYN41" s="35"/>
      <c r="CYO41" s="35"/>
      <c r="CYP41" s="35"/>
      <c r="CYQ41" s="35"/>
      <c r="CYR41" s="36"/>
      <c r="CYS41" s="37"/>
      <c r="CYT41" s="16"/>
      <c r="CYU41" s="38"/>
      <c r="CYV41" s="39"/>
      <c r="CYW41" s="32"/>
      <c r="CYX41" s="32"/>
      <c r="CYY41" s="298"/>
      <c r="CYZ41" s="298"/>
      <c r="CZA41" s="298"/>
      <c r="CZB41" s="87"/>
      <c r="CZC41" s="87"/>
      <c r="CZD41" s="33"/>
      <c r="CZE41" s="33"/>
      <c r="CZF41" s="87"/>
      <c r="CZG41" s="87"/>
      <c r="CZH41" s="87"/>
      <c r="CZI41" s="87"/>
      <c r="CZJ41" s="34"/>
      <c r="CZK41" s="34"/>
      <c r="CZL41" s="35"/>
      <c r="CZM41" s="35"/>
      <c r="CZN41" s="35"/>
      <c r="CZO41" s="35"/>
      <c r="CZP41" s="35"/>
      <c r="CZQ41" s="35"/>
      <c r="CZR41" s="35"/>
      <c r="CZS41" s="35"/>
      <c r="CZT41" s="35"/>
      <c r="CZU41" s="35"/>
      <c r="CZV41" s="35"/>
      <c r="CZW41" s="35"/>
      <c r="CZX41" s="36"/>
      <c r="CZY41" s="35"/>
      <c r="CZZ41" s="35"/>
      <c r="DAA41" s="35"/>
      <c r="DAB41" s="35"/>
      <c r="DAC41" s="35"/>
      <c r="DAD41" s="35"/>
      <c r="DAE41" s="35"/>
      <c r="DAF41" s="35"/>
      <c r="DAG41" s="35"/>
      <c r="DAH41" s="35"/>
      <c r="DAI41" s="35"/>
      <c r="DAJ41" s="35"/>
      <c r="DAK41" s="36"/>
      <c r="DAL41" s="37"/>
      <c r="DAM41" s="16"/>
      <c r="DAN41" s="38"/>
      <c r="DAO41" s="39"/>
      <c r="DAP41" s="32"/>
      <c r="DAQ41" s="32"/>
      <c r="DAR41" s="298"/>
      <c r="DAS41" s="298"/>
      <c r="DAT41" s="298"/>
      <c r="DAU41" s="87"/>
      <c r="DAV41" s="87"/>
      <c r="DAW41" s="33"/>
      <c r="DAX41" s="33"/>
      <c r="DAY41" s="87"/>
      <c r="DAZ41" s="87"/>
      <c r="DBA41" s="87"/>
      <c r="DBB41" s="87"/>
      <c r="DBC41" s="34"/>
      <c r="DBD41" s="34"/>
      <c r="DBE41" s="35"/>
      <c r="DBF41" s="35"/>
      <c r="DBG41" s="35"/>
      <c r="DBH41" s="35"/>
      <c r="DBI41" s="35"/>
      <c r="DBJ41" s="35"/>
      <c r="DBK41" s="35"/>
      <c r="DBL41" s="35"/>
      <c r="DBM41" s="35"/>
      <c r="DBN41" s="35"/>
      <c r="DBO41" s="35"/>
      <c r="DBP41" s="35"/>
      <c r="DBQ41" s="36"/>
      <c r="DBR41" s="35"/>
      <c r="DBS41" s="35"/>
      <c r="DBT41" s="35"/>
      <c r="DBU41" s="35"/>
      <c r="DBV41" s="35"/>
      <c r="DBW41" s="35"/>
      <c r="DBX41" s="35"/>
      <c r="DBY41" s="35"/>
      <c r="DBZ41" s="35"/>
      <c r="DCA41" s="35"/>
      <c r="DCB41" s="35"/>
      <c r="DCC41" s="35"/>
      <c r="DCD41" s="36"/>
      <c r="DCE41" s="37"/>
      <c r="DCF41" s="16"/>
      <c r="DCG41" s="38"/>
      <c r="DCH41" s="39"/>
      <c r="DCI41" s="32"/>
      <c r="DCJ41" s="32"/>
      <c r="DCK41" s="298"/>
      <c r="DCL41" s="298"/>
      <c r="DCM41" s="298"/>
      <c r="DCN41" s="87"/>
      <c r="DCO41" s="87"/>
      <c r="DCP41" s="33"/>
      <c r="DCQ41" s="33"/>
      <c r="DCR41" s="87"/>
      <c r="DCS41" s="87"/>
      <c r="DCT41" s="87"/>
      <c r="DCU41" s="87"/>
      <c r="DCV41" s="34"/>
      <c r="DCW41" s="34"/>
      <c r="DCX41" s="35"/>
      <c r="DCY41" s="35"/>
      <c r="DCZ41" s="35"/>
      <c r="DDA41" s="35"/>
      <c r="DDB41" s="35"/>
      <c r="DDC41" s="35"/>
      <c r="DDD41" s="35"/>
      <c r="DDE41" s="35"/>
      <c r="DDF41" s="35"/>
      <c r="DDG41" s="35"/>
      <c r="DDH41" s="35"/>
      <c r="DDI41" s="35"/>
      <c r="DDJ41" s="36"/>
      <c r="DDK41" s="35"/>
      <c r="DDL41" s="35"/>
      <c r="DDM41" s="35"/>
      <c r="DDN41" s="35"/>
      <c r="DDO41" s="35"/>
      <c r="DDP41" s="35"/>
      <c r="DDQ41" s="35"/>
      <c r="DDR41" s="35"/>
      <c r="DDS41" s="35"/>
      <c r="DDT41" s="35"/>
      <c r="DDU41" s="35"/>
      <c r="DDV41" s="35"/>
      <c r="DDW41" s="36"/>
      <c r="DDX41" s="37"/>
      <c r="DDY41" s="16"/>
      <c r="DDZ41" s="38"/>
      <c r="DEA41" s="39"/>
      <c r="DEB41" s="32"/>
      <c r="DEC41" s="32"/>
      <c r="DED41" s="298"/>
      <c r="DEE41" s="298"/>
      <c r="DEF41" s="298"/>
      <c r="DEG41" s="87"/>
      <c r="DEH41" s="87"/>
      <c r="DEI41" s="33"/>
      <c r="DEJ41" s="33"/>
      <c r="DEK41" s="87"/>
      <c r="DEL41" s="87"/>
      <c r="DEM41" s="87"/>
      <c r="DEN41" s="87"/>
      <c r="DEO41" s="34"/>
      <c r="DEP41" s="34"/>
      <c r="DEQ41" s="35"/>
      <c r="DER41" s="35"/>
      <c r="DES41" s="35"/>
      <c r="DET41" s="35"/>
      <c r="DEU41" s="35"/>
      <c r="DEV41" s="35"/>
      <c r="DEW41" s="35"/>
      <c r="DEX41" s="35"/>
      <c r="DEY41" s="35"/>
      <c r="DEZ41" s="35"/>
      <c r="DFA41" s="35"/>
      <c r="DFB41" s="35"/>
      <c r="DFC41" s="36"/>
      <c r="DFD41" s="35"/>
      <c r="DFE41" s="35"/>
      <c r="DFF41" s="35"/>
      <c r="DFG41" s="35"/>
      <c r="DFH41" s="35"/>
      <c r="DFI41" s="35"/>
      <c r="DFJ41" s="35"/>
      <c r="DFK41" s="35"/>
      <c r="DFL41" s="35"/>
      <c r="DFM41" s="35"/>
      <c r="DFN41" s="35"/>
      <c r="DFO41" s="35"/>
      <c r="DFP41" s="36"/>
      <c r="DFQ41" s="37"/>
      <c r="DFR41" s="16"/>
      <c r="DFS41" s="38"/>
      <c r="DFT41" s="39"/>
      <c r="DFU41" s="32"/>
      <c r="DFV41" s="32"/>
      <c r="DFW41" s="298"/>
      <c r="DFX41" s="298"/>
      <c r="DFY41" s="298"/>
      <c r="DFZ41" s="87"/>
      <c r="DGA41" s="87"/>
      <c r="DGB41" s="33"/>
      <c r="DGC41" s="33"/>
      <c r="DGD41" s="87"/>
      <c r="DGE41" s="87"/>
      <c r="DGF41" s="87"/>
      <c r="DGG41" s="87"/>
      <c r="DGH41" s="34"/>
      <c r="DGI41" s="34"/>
      <c r="DGJ41" s="35"/>
      <c r="DGK41" s="35"/>
      <c r="DGL41" s="35"/>
      <c r="DGM41" s="35"/>
      <c r="DGN41" s="35"/>
      <c r="DGO41" s="35"/>
      <c r="DGP41" s="35"/>
      <c r="DGQ41" s="35"/>
      <c r="DGR41" s="35"/>
      <c r="DGS41" s="35"/>
      <c r="DGT41" s="35"/>
      <c r="DGU41" s="35"/>
      <c r="DGV41" s="36"/>
      <c r="DGW41" s="35"/>
      <c r="DGX41" s="35"/>
      <c r="DGY41" s="35"/>
      <c r="DGZ41" s="35"/>
      <c r="DHA41" s="35"/>
      <c r="DHB41" s="35"/>
      <c r="DHC41" s="35"/>
      <c r="DHD41" s="35"/>
      <c r="DHE41" s="35"/>
      <c r="DHF41" s="35"/>
      <c r="DHG41" s="35"/>
      <c r="DHH41" s="35"/>
      <c r="DHI41" s="36"/>
      <c r="DHJ41" s="37"/>
      <c r="DHK41" s="16"/>
      <c r="DHL41" s="38"/>
      <c r="DHM41" s="39"/>
      <c r="DHN41" s="32"/>
      <c r="DHO41" s="32"/>
      <c r="DHP41" s="298"/>
      <c r="DHQ41" s="298"/>
      <c r="DHR41" s="298"/>
      <c r="DHS41" s="87"/>
      <c r="DHT41" s="87"/>
      <c r="DHU41" s="33"/>
      <c r="DHV41" s="33"/>
      <c r="DHW41" s="87"/>
      <c r="DHX41" s="87"/>
      <c r="DHY41" s="87"/>
      <c r="DHZ41" s="87"/>
      <c r="DIA41" s="34"/>
      <c r="DIB41" s="34"/>
      <c r="DIC41" s="35"/>
      <c r="DID41" s="35"/>
      <c r="DIE41" s="35"/>
      <c r="DIF41" s="35"/>
      <c r="DIG41" s="35"/>
      <c r="DIH41" s="35"/>
      <c r="DII41" s="35"/>
      <c r="DIJ41" s="35"/>
      <c r="DIK41" s="35"/>
      <c r="DIL41" s="35"/>
      <c r="DIM41" s="35"/>
      <c r="DIN41" s="35"/>
      <c r="DIO41" s="36"/>
      <c r="DIP41" s="35"/>
      <c r="DIQ41" s="35"/>
      <c r="DIR41" s="35"/>
      <c r="DIS41" s="35"/>
      <c r="DIT41" s="35"/>
      <c r="DIU41" s="35"/>
      <c r="DIV41" s="35"/>
      <c r="DIW41" s="35"/>
      <c r="DIX41" s="35"/>
      <c r="DIY41" s="35"/>
      <c r="DIZ41" s="35"/>
      <c r="DJA41" s="35"/>
      <c r="DJB41" s="36"/>
      <c r="DJC41" s="37"/>
      <c r="DJD41" s="16"/>
      <c r="DJE41" s="38"/>
      <c r="DJF41" s="39"/>
      <c r="DJG41" s="32"/>
      <c r="DJH41" s="32"/>
      <c r="DJI41" s="298"/>
      <c r="DJJ41" s="298"/>
      <c r="DJK41" s="298"/>
      <c r="DJL41" s="87"/>
      <c r="DJM41" s="87"/>
      <c r="DJN41" s="33"/>
      <c r="DJO41" s="33"/>
      <c r="DJP41" s="87"/>
      <c r="DJQ41" s="87"/>
      <c r="DJR41" s="87"/>
      <c r="DJS41" s="87"/>
      <c r="DJT41" s="34"/>
      <c r="DJU41" s="34"/>
      <c r="DJV41" s="35"/>
      <c r="DJW41" s="35"/>
      <c r="DJX41" s="35"/>
      <c r="DJY41" s="35"/>
      <c r="DJZ41" s="35"/>
      <c r="DKA41" s="35"/>
      <c r="DKB41" s="35"/>
      <c r="DKC41" s="35"/>
      <c r="DKD41" s="35"/>
      <c r="DKE41" s="35"/>
      <c r="DKF41" s="35"/>
      <c r="DKG41" s="35"/>
      <c r="DKH41" s="36"/>
      <c r="DKI41" s="35"/>
      <c r="DKJ41" s="35"/>
      <c r="DKK41" s="35"/>
      <c r="DKL41" s="35"/>
      <c r="DKM41" s="35"/>
      <c r="DKN41" s="35"/>
      <c r="DKO41" s="35"/>
      <c r="DKP41" s="35"/>
      <c r="DKQ41" s="35"/>
      <c r="DKR41" s="35"/>
      <c r="DKS41" s="35"/>
      <c r="DKT41" s="35"/>
      <c r="DKU41" s="36"/>
      <c r="DKV41" s="37"/>
      <c r="DKW41" s="16"/>
      <c r="DKX41" s="38"/>
      <c r="DKY41" s="39"/>
      <c r="DKZ41" s="32"/>
      <c r="DLA41" s="32"/>
      <c r="DLB41" s="298"/>
      <c r="DLC41" s="298"/>
      <c r="DLD41" s="298"/>
      <c r="DLE41" s="87"/>
      <c r="DLF41" s="87"/>
      <c r="DLG41" s="33"/>
      <c r="DLH41" s="33"/>
      <c r="DLI41" s="87"/>
      <c r="DLJ41" s="87"/>
      <c r="DLK41" s="87"/>
      <c r="DLL41" s="87"/>
      <c r="DLM41" s="34"/>
      <c r="DLN41" s="34"/>
      <c r="DLO41" s="35"/>
      <c r="DLP41" s="35"/>
      <c r="DLQ41" s="35"/>
      <c r="DLR41" s="35"/>
      <c r="DLS41" s="35"/>
      <c r="DLT41" s="35"/>
      <c r="DLU41" s="35"/>
      <c r="DLV41" s="35"/>
      <c r="DLW41" s="35"/>
      <c r="DLX41" s="35"/>
      <c r="DLY41" s="35"/>
      <c r="DLZ41" s="35"/>
      <c r="DMA41" s="36"/>
      <c r="DMB41" s="35"/>
      <c r="DMC41" s="35"/>
      <c r="DMD41" s="35"/>
      <c r="DME41" s="35"/>
      <c r="DMF41" s="35"/>
      <c r="DMG41" s="35"/>
      <c r="DMH41" s="35"/>
      <c r="DMI41" s="35"/>
      <c r="DMJ41" s="35"/>
      <c r="DMK41" s="35"/>
      <c r="DML41" s="35"/>
      <c r="DMM41" s="35"/>
      <c r="DMN41" s="36"/>
      <c r="DMO41" s="37"/>
      <c r="DMP41" s="16"/>
      <c r="DMQ41" s="38"/>
      <c r="DMR41" s="39"/>
      <c r="DMS41" s="32"/>
      <c r="DMT41" s="32"/>
      <c r="DMU41" s="298"/>
      <c r="DMV41" s="298"/>
      <c r="DMW41" s="298"/>
      <c r="DMX41" s="87"/>
      <c r="DMY41" s="87"/>
      <c r="DMZ41" s="33"/>
      <c r="DNA41" s="33"/>
      <c r="DNB41" s="87"/>
      <c r="DNC41" s="87"/>
      <c r="DND41" s="87"/>
      <c r="DNE41" s="87"/>
      <c r="DNF41" s="34"/>
      <c r="DNG41" s="34"/>
      <c r="DNH41" s="35"/>
      <c r="DNI41" s="35"/>
      <c r="DNJ41" s="35"/>
      <c r="DNK41" s="35"/>
      <c r="DNL41" s="35"/>
      <c r="DNM41" s="35"/>
      <c r="DNN41" s="35"/>
      <c r="DNO41" s="35"/>
      <c r="DNP41" s="35"/>
      <c r="DNQ41" s="35"/>
      <c r="DNR41" s="35"/>
      <c r="DNS41" s="35"/>
      <c r="DNT41" s="36"/>
      <c r="DNU41" s="35"/>
      <c r="DNV41" s="35"/>
      <c r="DNW41" s="35"/>
      <c r="DNX41" s="35"/>
      <c r="DNY41" s="35"/>
      <c r="DNZ41" s="35"/>
      <c r="DOA41" s="35"/>
      <c r="DOB41" s="35"/>
      <c r="DOC41" s="35"/>
      <c r="DOD41" s="35"/>
      <c r="DOE41" s="35"/>
      <c r="DOF41" s="35"/>
      <c r="DOG41" s="36"/>
      <c r="DOH41" s="37"/>
      <c r="DOI41" s="16"/>
      <c r="DOJ41" s="38"/>
      <c r="DOK41" s="39"/>
      <c r="DOL41" s="32"/>
      <c r="DOM41" s="32"/>
      <c r="DON41" s="298"/>
      <c r="DOO41" s="298"/>
      <c r="DOP41" s="298"/>
      <c r="DOQ41" s="87"/>
      <c r="DOR41" s="87"/>
      <c r="DOS41" s="33"/>
      <c r="DOT41" s="33"/>
      <c r="DOU41" s="87"/>
      <c r="DOV41" s="87"/>
      <c r="DOW41" s="87"/>
      <c r="DOX41" s="87"/>
      <c r="DOY41" s="34"/>
      <c r="DOZ41" s="34"/>
      <c r="DPA41" s="35"/>
      <c r="DPB41" s="35"/>
      <c r="DPC41" s="35"/>
      <c r="DPD41" s="35"/>
      <c r="DPE41" s="35"/>
      <c r="DPF41" s="35"/>
      <c r="DPG41" s="35"/>
      <c r="DPH41" s="35"/>
      <c r="DPI41" s="35"/>
      <c r="DPJ41" s="35"/>
      <c r="DPK41" s="35"/>
      <c r="DPL41" s="35"/>
      <c r="DPM41" s="36"/>
      <c r="DPN41" s="35"/>
      <c r="DPO41" s="35"/>
      <c r="DPP41" s="35"/>
      <c r="DPQ41" s="35"/>
      <c r="DPR41" s="35"/>
      <c r="DPS41" s="35"/>
      <c r="DPT41" s="35"/>
      <c r="DPU41" s="35"/>
      <c r="DPV41" s="35"/>
      <c r="DPW41" s="35"/>
      <c r="DPX41" s="35"/>
      <c r="DPY41" s="35"/>
      <c r="DPZ41" s="36"/>
      <c r="DQA41" s="37"/>
      <c r="DQB41" s="16"/>
      <c r="DQC41" s="38"/>
      <c r="DQD41" s="39"/>
      <c r="DQE41" s="32"/>
      <c r="DQF41" s="32"/>
      <c r="DQG41" s="298"/>
      <c r="DQH41" s="298"/>
      <c r="DQI41" s="298"/>
      <c r="DQJ41" s="87"/>
      <c r="DQK41" s="87"/>
      <c r="DQL41" s="33"/>
      <c r="DQM41" s="33"/>
      <c r="DQN41" s="87"/>
      <c r="DQO41" s="87"/>
      <c r="DQP41" s="87"/>
      <c r="DQQ41" s="87"/>
      <c r="DQR41" s="34"/>
      <c r="DQS41" s="34"/>
      <c r="DQT41" s="35"/>
      <c r="DQU41" s="35"/>
      <c r="DQV41" s="35"/>
      <c r="DQW41" s="35"/>
      <c r="DQX41" s="35"/>
      <c r="DQY41" s="35"/>
      <c r="DQZ41" s="35"/>
      <c r="DRA41" s="35"/>
      <c r="DRB41" s="35"/>
      <c r="DRC41" s="35"/>
      <c r="DRD41" s="35"/>
      <c r="DRE41" s="35"/>
      <c r="DRF41" s="36"/>
      <c r="DRG41" s="35"/>
      <c r="DRH41" s="35"/>
      <c r="DRI41" s="35"/>
      <c r="DRJ41" s="35"/>
      <c r="DRK41" s="35"/>
      <c r="DRL41" s="35"/>
      <c r="DRM41" s="35"/>
      <c r="DRN41" s="35"/>
      <c r="DRO41" s="35"/>
      <c r="DRP41" s="35"/>
      <c r="DRQ41" s="35"/>
      <c r="DRR41" s="35"/>
      <c r="DRS41" s="36"/>
      <c r="DRT41" s="37"/>
      <c r="DRU41" s="16"/>
      <c r="DRV41" s="38"/>
      <c r="DRW41" s="39"/>
      <c r="DRX41" s="32"/>
      <c r="DRY41" s="32"/>
      <c r="DRZ41" s="298"/>
      <c r="DSA41" s="298"/>
      <c r="DSB41" s="298"/>
      <c r="DSC41" s="87"/>
      <c r="DSD41" s="87"/>
      <c r="DSE41" s="33"/>
      <c r="DSF41" s="33"/>
      <c r="DSG41" s="87"/>
      <c r="DSH41" s="87"/>
      <c r="DSI41" s="87"/>
      <c r="DSJ41" s="87"/>
      <c r="DSK41" s="34"/>
      <c r="DSL41" s="34"/>
      <c r="DSM41" s="35"/>
      <c r="DSN41" s="35"/>
      <c r="DSO41" s="35"/>
      <c r="DSP41" s="35"/>
      <c r="DSQ41" s="35"/>
      <c r="DSR41" s="35"/>
      <c r="DSS41" s="35"/>
      <c r="DST41" s="35"/>
      <c r="DSU41" s="35"/>
      <c r="DSV41" s="35"/>
      <c r="DSW41" s="35"/>
      <c r="DSX41" s="35"/>
      <c r="DSY41" s="36"/>
      <c r="DSZ41" s="35"/>
      <c r="DTA41" s="35"/>
      <c r="DTB41" s="35"/>
      <c r="DTC41" s="35"/>
      <c r="DTD41" s="35"/>
      <c r="DTE41" s="35"/>
      <c r="DTF41" s="35"/>
      <c r="DTG41" s="35"/>
      <c r="DTH41" s="35"/>
      <c r="DTI41" s="35"/>
      <c r="DTJ41" s="35"/>
      <c r="DTK41" s="35"/>
      <c r="DTL41" s="36"/>
      <c r="DTM41" s="37"/>
      <c r="DTN41" s="16"/>
      <c r="DTO41" s="38"/>
      <c r="DTP41" s="39"/>
      <c r="DTQ41" s="32"/>
      <c r="DTR41" s="32"/>
      <c r="DTS41" s="298"/>
      <c r="DTT41" s="298"/>
      <c r="DTU41" s="298"/>
      <c r="DTV41" s="87"/>
      <c r="DTW41" s="87"/>
      <c r="DTX41" s="33"/>
      <c r="DTY41" s="33"/>
      <c r="DTZ41" s="87"/>
      <c r="DUA41" s="87"/>
      <c r="DUB41" s="87"/>
      <c r="DUC41" s="87"/>
      <c r="DUD41" s="34"/>
      <c r="DUE41" s="34"/>
      <c r="DUF41" s="35"/>
      <c r="DUG41" s="35"/>
      <c r="DUH41" s="35"/>
      <c r="DUI41" s="35"/>
      <c r="DUJ41" s="35"/>
      <c r="DUK41" s="35"/>
      <c r="DUL41" s="35"/>
      <c r="DUM41" s="35"/>
      <c r="DUN41" s="35"/>
      <c r="DUO41" s="35"/>
      <c r="DUP41" s="35"/>
      <c r="DUQ41" s="35"/>
      <c r="DUR41" s="36"/>
      <c r="DUS41" s="35"/>
      <c r="DUT41" s="35"/>
      <c r="DUU41" s="35"/>
      <c r="DUV41" s="35"/>
      <c r="DUW41" s="35"/>
      <c r="DUX41" s="35"/>
      <c r="DUY41" s="35"/>
      <c r="DUZ41" s="35"/>
      <c r="DVA41" s="35"/>
      <c r="DVB41" s="35"/>
      <c r="DVC41" s="35"/>
      <c r="DVD41" s="35"/>
      <c r="DVE41" s="36"/>
      <c r="DVF41" s="37"/>
      <c r="DVG41" s="16"/>
      <c r="DVH41" s="38"/>
      <c r="DVI41" s="39"/>
      <c r="DVJ41" s="32"/>
      <c r="DVK41" s="32"/>
      <c r="DVL41" s="298"/>
      <c r="DVM41" s="298"/>
      <c r="DVN41" s="298"/>
      <c r="DVO41" s="87"/>
      <c r="DVP41" s="87"/>
      <c r="DVQ41" s="33"/>
      <c r="DVR41" s="33"/>
      <c r="DVS41" s="87"/>
      <c r="DVT41" s="87"/>
      <c r="DVU41" s="87"/>
      <c r="DVV41" s="87"/>
      <c r="DVW41" s="34"/>
      <c r="DVX41" s="34"/>
      <c r="DVY41" s="35"/>
      <c r="DVZ41" s="35"/>
      <c r="DWA41" s="35"/>
      <c r="DWB41" s="35"/>
      <c r="DWC41" s="35"/>
      <c r="DWD41" s="35"/>
      <c r="DWE41" s="35"/>
      <c r="DWF41" s="35"/>
      <c r="DWG41" s="35"/>
      <c r="DWH41" s="35"/>
      <c r="DWI41" s="35"/>
      <c r="DWJ41" s="35"/>
      <c r="DWK41" s="36"/>
      <c r="DWL41" s="35"/>
      <c r="DWM41" s="35"/>
      <c r="DWN41" s="35"/>
      <c r="DWO41" s="35"/>
      <c r="DWP41" s="35"/>
      <c r="DWQ41" s="35"/>
      <c r="DWR41" s="35"/>
      <c r="DWS41" s="35"/>
      <c r="DWT41" s="35"/>
      <c r="DWU41" s="35"/>
      <c r="DWV41" s="35"/>
      <c r="DWW41" s="35"/>
      <c r="DWX41" s="36"/>
      <c r="DWY41" s="37"/>
      <c r="DWZ41" s="16"/>
      <c r="DXA41" s="38"/>
      <c r="DXB41" s="39"/>
      <c r="DXC41" s="32"/>
      <c r="DXD41" s="32"/>
      <c r="DXE41" s="298"/>
      <c r="DXF41" s="298"/>
      <c r="DXG41" s="298"/>
      <c r="DXH41" s="87"/>
      <c r="DXI41" s="87"/>
      <c r="DXJ41" s="33"/>
      <c r="DXK41" s="33"/>
      <c r="DXL41" s="87"/>
      <c r="DXM41" s="87"/>
      <c r="DXN41" s="87"/>
      <c r="DXO41" s="87"/>
      <c r="DXP41" s="34"/>
      <c r="DXQ41" s="34"/>
      <c r="DXR41" s="35"/>
      <c r="DXS41" s="35"/>
      <c r="DXT41" s="35"/>
      <c r="DXU41" s="35"/>
      <c r="DXV41" s="35"/>
      <c r="DXW41" s="35"/>
      <c r="DXX41" s="35"/>
      <c r="DXY41" s="35"/>
      <c r="DXZ41" s="35"/>
      <c r="DYA41" s="35"/>
      <c r="DYB41" s="35"/>
      <c r="DYC41" s="35"/>
      <c r="DYD41" s="36"/>
      <c r="DYE41" s="35"/>
      <c r="DYF41" s="35"/>
      <c r="DYG41" s="35"/>
      <c r="DYH41" s="35"/>
      <c r="DYI41" s="35"/>
      <c r="DYJ41" s="35"/>
      <c r="DYK41" s="35"/>
      <c r="DYL41" s="35"/>
      <c r="DYM41" s="35"/>
      <c r="DYN41" s="35"/>
      <c r="DYO41" s="35"/>
      <c r="DYP41" s="35"/>
      <c r="DYQ41" s="36"/>
      <c r="DYR41" s="37"/>
      <c r="DYS41" s="16"/>
      <c r="DYT41" s="38"/>
      <c r="DYU41" s="39"/>
      <c r="DYV41" s="32"/>
      <c r="DYW41" s="32"/>
      <c r="DYX41" s="298"/>
      <c r="DYY41" s="298"/>
      <c r="DYZ41" s="298"/>
      <c r="DZA41" s="87"/>
      <c r="DZB41" s="87"/>
      <c r="DZC41" s="33"/>
      <c r="DZD41" s="33"/>
      <c r="DZE41" s="87"/>
      <c r="DZF41" s="87"/>
      <c r="DZG41" s="87"/>
      <c r="DZH41" s="87"/>
      <c r="DZI41" s="34"/>
      <c r="DZJ41" s="34"/>
      <c r="DZK41" s="35"/>
      <c r="DZL41" s="35"/>
      <c r="DZM41" s="35"/>
      <c r="DZN41" s="35"/>
      <c r="DZO41" s="35"/>
      <c r="DZP41" s="35"/>
      <c r="DZQ41" s="35"/>
      <c r="DZR41" s="35"/>
      <c r="DZS41" s="35"/>
      <c r="DZT41" s="35"/>
      <c r="DZU41" s="35"/>
      <c r="DZV41" s="35"/>
      <c r="DZW41" s="36"/>
      <c r="DZX41" s="35"/>
      <c r="DZY41" s="35"/>
      <c r="DZZ41" s="35"/>
      <c r="EAA41" s="35"/>
      <c r="EAB41" s="35"/>
      <c r="EAC41" s="35"/>
      <c r="EAD41" s="35"/>
      <c r="EAE41" s="35"/>
      <c r="EAF41" s="35"/>
      <c r="EAG41" s="35"/>
      <c r="EAH41" s="35"/>
      <c r="EAI41" s="35"/>
      <c r="EAJ41" s="36"/>
      <c r="EAK41" s="37"/>
      <c r="EAL41" s="16"/>
      <c r="EAM41" s="38"/>
      <c r="EAN41" s="39"/>
      <c r="EAO41" s="32"/>
      <c r="EAP41" s="32"/>
      <c r="EAQ41" s="298"/>
      <c r="EAR41" s="298"/>
      <c r="EAS41" s="298"/>
      <c r="EAT41" s="87"/>
      <c r="EAU41" s="87"/>
      <c r="EAV41" s="33"/>
      <c r="EAW41" s="33"/>
      <c r="EAX41" s="87"/>
      <c r="EAY41" s="87"/>
      <c r="EAZ41" s="87"/>
      <c r="EBA41" s="87"/>
      <c r="EBB41" s="34"/>
      <c r="EBC41" s="34"/>
      <c r="EBD41" s="35"/>
      <c r="EBE41" s="35"/>
      <c r="EBF41" s="35"/>
      <c r="EBG41" s="35"/>
      <c r="EBH41" s="35"/>
      <c r="EBI41" s="35"/>
      <c r="EBJ41" s="35"/>
      <c r="EBK41" s="35"/>
      <c r="EBL41" s="35"/>
      <c r="EBM41" s="35"/>
      <c r="EBN41" s="35"/>
      <c r="EBO41" s="35"/>
      <c r="EBP41" s="36"/>
      <c r="EBQ41" s="35"/>
      <c r="EBR41" s="35"/>
      <c r="EBS41" s="35"/>
      <c r="EBT41" s="35"/>
      <c r="EBU41" s="35"/>
      <c r="EBV41" s="35"/>
      <c r="EBW41" s="35"/>
      <c r="EBX41" s="35"/>
      <c r="EBY41" s="35"/>
      <c r="EBZ41" s="35"/>
      <c r="ECA41" s="35"/>
      <c r="ECB41" s="35"/>
      <c r="ECC41" s="36"/>
      <c r="ECD41" s="37"/>
      <c r="ECE41" s="16"/>
      <c r="ECF41" s="38"/>
      <c r="ECG41" s="39"/>
      <c r="ECH41" s="32"/>
      <c r="ECI41" s="32"/>
      <c r="ECJ41" s="298"/>
      <c r="ECK41" s="298"/>
      <c r="ECL41" s="298"/>
      <c r="ECM41" s="87"/>
      <c r="ECN41" s="87"/>
      <c r="ECO41" s="33"/>
      <c r="ECP41" s="33"/>
      <c r="ECQ41" s="87"/>
      <c r="ECR41" s="87"/>
      <c r="ECS41" s="87"/>
      <c r="ECT41" s="87"/>
      <c r="ECU41" s="34"/>
      <c r="ECV41" s="34"/>
      <c r="ECW41" s="35"/>
      <c r="ECX41" s="35"/>
      <c r="ECY41" s="35"/>
      <c r="ECZ41" s="35"/>
      <c r="EDA41" s="35"/>
      <c r="EDB41" s="35"/>
      <c r="EDC41" s="35"/>
      <c r="EDD41" s="35"/>
      <c r="EDE41" s="35"/>
      <c r="EDF41" s="35"/>
      <c r="EDG41" s="35"/>
      <c r="EDH41" s="35"/>
      <c r="EDI41" s="36"/>
      <c r="EDJ41" s="35"/>
      <c r="EDK41" s="35"/>
      <c r="EDL41" s="35"/>
      <c r="EDM41" s="35"/>
      <c r="EDN41" s="35"/>
      <c r="EDO41" s="35"/>
      <c r="EDP41" s="35"/>
      <c r="EDQ41" s="35"/>
      <c r="EDR41" s="35"/>
      <c r="EDS41" s="35"/>
      <c r="EDT41" s="35"/>
      <c r="EDU41" s="35"/>
      <c r="EDV41" s="36"/>
      <c r="EDW41" s="37"/>
      <c r="EDX41" s="16"/>
      <c r="EDY41" s="38"/>
      <c r="EDZ41" s="39"/>
      <c r="EEA41" s="32"/>
      <c r="EEB41" s="32"/>
      <c r="EEC41" s="298"/>
      <c r="EED41" s="298"/>
      <c r="EEE41" s="298"/>
      <c r="EEF41" s="87"/>
      <c r="EEG41" s="87"/>
      <c r="EEH41" s="33"/>
      <c r="EEI41" s="33"/>
      <c r="EEJ41" s="87"/>
      <c r="EEK41" s="87"/>
      <c r="EEL41" s="87"/>
      <c r="EEM41" s="87"/>
      <c r="EEN41" s="34"/>
      <c r="EEO41" s="34"/>
      <c r="EEP41" s="35"/>
      <c r="EEQ41" s="35"/>
      <c r="EER41" s="35"/>
      <c r="EES41" s="35"/>
      <c r="EET41" s="35"/>
      <c r="EEU41" s="35"/>
      <c r="EEV41" s="35"/>
      <c r="EEW41" s="35"/>
      <c r="EEX41" s="35"/>
      <c r="EEY41" s="35"/>
      <c r="EEZ41" s="35"/>
      <c r="EFA41" s="35"/>
      <c r="EFB41" s="36"/>
      <c r="EFC41" s="35"/>
      <c r="EFD41" s="35"/>
      <c r="EFE41" s="35"/>
      <c r="EFF41" s="35"/>
      <c r="EFG41" s="35"/>
      <c r="EFH41" s="35"/>
      <c r="EFI41" s="35"/>
      <c r="EFJ41" s="35"/>
      <c r="EFK41" s="35"/>
      <c r="EFL41" s="35"/>
      <c r="EFM41" s="35"/>
      <c r="EFN41" s="35"/>
      <c r="EFO41" s="36"/>
      <c r="EFP41" s="37"/>
      <c r="EFQ41" s="16"/>
      <c r="EFR41" s="38"/>
      <c r="EFS41" s="39"/>
      <c r="EFT41" s="32"/>
      <c r="EFU41" s="32"/>
      <c r="EFV41" s="298"/>
      <c r="EFW41" s="298"/>
      <c r="EFX41" s="298"/>
      <c r="EFY41" s="87"/>
      <c r="EFZ41" s="87"/>
      <c r="EGA41" s="33"/>
      <c r="EGB41" s="33"/>
      <c r="EGC41" s="87"/>
      <c r="EGD41" s="87"/>
      <c r="EGE41" s="87"/>
      <c r="EGF41" s="87"/>
      <c r="EGG41" s="34"/>
      <c r="EGH41" s="34"/>
      <c r="EGI41" s="35"/>
      <c r="EGJ41" s="35"/>
      <c r="EGK41" s="35"/>
      <c r="EGL41" s="35"/>
      <c r="EGM41" s="35"/>
      <c r="EGN41" s="35"/>
      <c r="EGO41" s="35"/>
      <c r="EGP41" s="35"/>
      <c r="EGQ41" s="35"/>
      <c r="EGR41" s="35"/>
      <c r="EGS41" s="35"/>
      <c r="EGT41" s="35"/>
      <c r="EGU41" s="36"/>
      <c r="EGV41" s="35"/>
      <c r="EGW41" s="35"/>
      <c r="EGX41" s="35"/>
      <c r="EGY41" s="35"/>
      <c r="EGZ41" s="35"/>
      <c r="EHA41" s="35"/>
      <c r="EHB41" s="35"/>
      <c r="EHC41" s="35"/>
      <c r="EHD41" s="35"/>
      <c r="EHE41" s="35"/>
      <c r="EHF41" s="35"/>
      <c r="EHG41" s="35"/>
      <c r="EHH41" s="36"/>
      <c r="EHI41" s="37"/>
      <c r="EHJ41" s="16"/>
      <c r="EHK41" s="38"/>
      <c r="EHL41" s="39"/>
      <c r="EHM41" s="32"/>
      <c r="EHN41" s="32"/>
      <c r="EHO41" s="298"/>
      <c r="EHP41" s="298"/>
      <c r="EHQ41" s="298"/>
      <c r="EHR41" s="87"/>
      <c r="EHS41" s="87"/>
      <c r="EHT41" s="33"/>
      <c r="EHU41" s="33"/>
      <c r="EHV41" s="87"/>
      <c r="EHW41" s="87"/>
      <c r="EHX41" s="87"/>
      <c r="EHY41" s="87"/>
      <c r="EHZ41" s="34"/>
      <c r="EIA41" s="34"/>
      <c r="EIB41" s="35"/>
      <c r="EIC41" s="35"/>
      <c r="EID41" s="35"/>
      <c r="EIE41" s="35"/>
      <c r="EIF41" s="35"/>
      <c r="EIG41" s="35"/>
      <c r="EIH41" s="35"/>
      <c r="EII41" s="35"/>
      <c r="EIJ41" s="35"/>
      <c r="EIK41" s="35"/>
      <c r="EIL41" s="35"/>
      <c r="EIM41" s="35"/>
      <c r="EIN41" s="36"/>
      <c r="EIO41" s="35"/>
      <c r="EIP41" s="35"/>
      <c r="EIQ41" s="35"/>
      <c r="EIR41" s="35"/>
      <c r="EIS41" s="35"/>
      <c r="EIT41" s="35"/>
      <c r="EIU41" s="35"/>
      <c r="EIV41" s="35"/>
      <c r="EIW41" s="35"/>
      <c r="EIX41" s="35"/>
      <c r="EIY41" s="35"/>
      <c r="EIZ41" s="35"/>
      <c r="EJA41" s="36"/>
      <c r="EJB41" s="37"/>
      <c r="EJC41" s="16"/>
      <c r="EJD41" s="38"/>
      <c r="EJE41" s="39"/>
      <c r="EJF41" s="32"/>
      <c r="EJG41" s="32"/>
      <c r="EJH41" s="298"/>
      <c r="EJI41" s="298"/>
      <c r="EJJ41" s="298"/>
      <c r="EJK41" s="87"/>
      <c r="EJL41" s="87"/>
      <c r="EJM41" s="33"/>
      <c r="EJN41" s="33"/>
      <c r="EJO41" s="87"/>
      <c r="EJP41" s="87"/>
      <c r="EJQ41" s="87"/>
      <c r="EJR41" s="87"/>
      <c r="EJS41" s="34"/>
      <c r="EJT41" s="34"/>
      <c r="EJU41" s="35"/>
      <c r="EJV41" s="35"/>
      <c r="EJW41" s="35"/>
      <c r="EJX41" s="35"/>
      <c r="EJY41" s="35"/>
      <c r="EJZ41" s="35"/>
      <c r="EKA41" s="35"/>
      <c r="EKB41" s="35"/>
      <c r="EKC41" s="35"/>
      <c r="EKD41" s="35"/>
      <c r="EKE41" s="35"/>
      <c r="EKF41" s="35"/>
      <c r="EKG41" s="36"/>
      <c r="EKH41" s="35"/>
      <c r="EKI41" s="35"/>
      <c r="EKJ41" s="35"/>
      <c r="EKK41" s="35"/>
      <c r="EKL41" s="35"/>
      <c r="EKM41" s="35"/>
      <c r="EKN41" s="35"/>
      <c r="EKO41" s="35"/>
      <c r="EKP41" s="35"/>
      <c r="EKQ41" s="35"/>
      <c r="EKR41" s="35"/>
      <c r="EKS41" s="35"/>
      <c r="EKT41" s="36"/>
      <c r="EKU41" s="37"/>
      <c r="EKV41" s="16"/>
      <c r="EKW41" s="38"/>
      <c r="EKX41" s="39"/>
      <c r="EKY41" s="32"/>
      <c r="EKZ41" s="32"/>
      <c r="ELA41" s="298"/>
      <c r="ELB41" s="298"/>
      <c r="ELC41" s="298"/>
      <c r="ELD41" s="87"/>
      <c r="ELE41" s="87"/>
      <c r="ELF41" s="33"/>
      <c r="ELG41" s="33"/>
      <c r="ELH41" s="87"/>
      <c r="ELI41" s="87"/>
      <c r="ELJ41" s="87"/>
      <c r="ELK41" s="87"/>
      <c r="ELL41" s="34"/>
      <c r="ELM41" s="34"/>
      <c r="ELN41" s="35"/>
      <c r="ELO41" s="35"/>
      <c r="ELP41" s="35"/>
      <c r="ELQ41" s="35"/>
      <c r="ELR41" s="35"/>
      <c r="ELS41" s="35"/>
      <c r="ELT41" s="35"/>
      <c r="ELU41" s="35"/>
      <c r="ELV41" s="35"/>
      <c r="ELW41" s="35"/>
      <c r="ELX41" s="35"/>
      <c r="ELY41" s="35"/>
      <c r="ELZ41" s="36"/>
      <c r="EMA41" s="35"/>
      <c r="EMB41" s="35"/>
      <c r="EMC41" s="35"/>
      <c r="EMD41" s="35"/>
      <c r="EME41" s="35"/>
      <c r="EMF41" s="35"/>
      <c r="EMG41" s="35"/>
      <c r="EMH41" s="35"/>
      <c r="EMI41" s="35"/>
      <c r="EMJ41" s="35"/>
      <c r="EMK41" s="35"/>
      <c r="EML41" s="35"/>
      <c r="EMM41" s="36"/>
      <c r="EMN41" s="37"/>
      <c r="EMO41" s="16"/>
      <c r="EMP41" s="38"/>
      <c r="EMQ41" s="39"/>
      <c r="EMR41" s="32"/>
      <c r="EMS41" s="32"/>
      <c r="EMT41" s="298"/>
      <c r="EMU41" s="298"/>
      <c r="EMV41" s="298"/>
      <c r="EMW41" s="87"/>
      <c r="EMX41" s="87"/>
      <c r="EMY41" s="33"/>
      <c r="EMZ41" s="33"/>
      <c r="ENA41" s="87"/>
      <c r="ENB41" s="87"/>
      <c r="ENC41" s="87"/>
      <c r="END41" s="87"/>
      <c r="ENE41" s="34"/>
      <c r="ENF41" s="34"/>
      <c r="ENG41" s="35"/>
      <c r="ENH41" s="35"/>
      <c r="ENI41" s="35"/>
      <c r="ENJ41" s="35"/>
      <c r="ENK41" s="35"/>
      <c r="ENL41" s="35"/>
      <c r="ENM41" s="35"/>
      <c r="ENN41" s="35"/>
      <c r="ENO41" s="35"/>
      <c r="ENP41" s="35"/>
      <c r="ENQ41" s="35"/>
      <c r="ENR41" s="35"/>
      <c r="ENS41" s="36"/>
      <c r="ENT41" s="35"/>
      <c r="ENU41" s="35"/>
      <c r="ENV41" s="35"/>
      <c r="ENW41" s="35"/>
      <c r="ENX41" s="35"/>
      <c r="ENY41" s="35"/>
      <c r="ENZ41" s="35"/>
      <c r="EOA41" s="35"/>
      <c r="EOB41" s="35"/>
      <c r="EOC41" s="35"/>
      <c r="EOD41" s="35"/>
      <c r="EOE41" s="35"/>
      <c r="EOF41" s="36"/>
      <c r="EOG41" s="37"/>
      <c r="EOH41" s="16"/>
      <c r="EOI41" s="38"/>
      <c r="EOJ41" s="39"/>
      <c r="EOK41" s="32"/>
      <c r="EOL41" s="32"/>
      <c r="EOM41" s="298"/>
      <c r="EON41" s="298"/>
      <c r="EOO41" s="298"/>
      <c r="EOP41" s="87"/>
      <c r="EOQ41" s="87"/>
      <c r="EOR41" s="33"/>
      <c r="EOS41" s="33"/>
      <c r="EOT41" s="87"/>
      <c r="EOU41" s="87"/>
      <c r="EOV41" s="87"/>
      <c r="EOW41" s="87"/>
      <c r="EOX41" s="34"/>
      <c r="EOY41" s="34"/>
      <c r="EOZ41" s="35"/>
      <c r="EPA41" s="35"/>
      <c r="EPB41" s="35"/>
      <c r="EPC41" s="35"/>
      <c r="EPD41" s="35"/>
      <c r="EPE41" s="35"/>
      <c r="EPF41" s="35"/>
      <c r="EPG41" s="35"/>
      <c r="EPH41" s="35"/>
      <c r="EPI41" s="35"/>
      <c r="EPJ41" s="35"/>
      <c r="EPK41" s="35"/>
      <c r="EPL41" s="36"/>
      <c r="EPM41" s="35"/>
      <c r="EPN41" s="35"/>
      <c r="EPO41" s="35"/>
      <c r="EPP41" s="35"/>
      <c r="EPQ41" s="35"/>
      <c r="EPR41" s="35"/>
      <c r="EPS41" s="35"/>
      <c r="EPT41" s="35"/>
      <c r="EPU41" s="35"/>
      <c r="EPV41" s="35"/>
      <c r="EPW41" s="35"/>
      <c r="EPX41" s="35"/>
      <c r="EPY41" s="36"/>
      <c r="EPZ41" s="37"/>
      <c r="EQA41" s="16"/>
      <c r="EQB41" s="38"/>
      <c r="EQC41" s="39"/>
      <c r="EQD41" s="32"/>
      <c r="EQE41" s="32"/>
      <c r="EQF41" s="298"/>
      <c r="EQG41" s="298"/>
      <c r="EQH41" s="298"/>
      <c r="EQI41" s="87"/>
      <c r="EQJ41" s="87"/>
      <c r="EQK41" s="33"/>
      <c r="EQL41" s="33"/>
      <c r="EQM41" s="87"/>
      <c r="EQN41" s="87"/>
      <c r="EQO41" s="87"/>
      <c r="EQP41" s="87"/>
      <c r="EQQ41" s="34"/>
      <c r="EQR41" s="34"/>
      <c r="EQS41" s="35"/>
      <c r="EQT41" s="35"/>
      <c r="EQU41" s="35"/>
      <c r="EQV41" s="35"/>
      <c r="EQW41" s="35"/>
      <c r="EQX41" s="35"/>
      <c r="EQY41" s="35"/>
      <c r="EQZ41" s="35"/>
      <c r="ERA41" s="35"/>
      <c r="ERB41" s="35"/>
      <c r="ERC41" s="35"/>
      <c r="ERD41" s="35"/>
      <c r="ERE41" s="36"/>
      <c r="ERF41" s="35"/>
      <c r="ERG41" s="35"/>
      <c r="ERH41" s="35"/>
      <c r="ERI41" s="35"/>
      <c r="ERJ41" s="35"/>
      <c r="ERK41" s="35"/>
      <c r="ERL41" s="35"/>
      <c r="ERM41" s="35"/>
      <c r="ERN41" s="35"/>
      <c r="ERO41" s="35"/>
      <c r="ERP41" s="35"/>
      <c r="ERQ41" s="35"/>
      <c r="ERR41" s="36"/>
      <c r="ERS41" s="37"/>
      <c r="ERT41" s="16"/>
      <c r="ERU41" s="38"/>
      <c r="ERV41" s="39"/>
      <c r="ERW41" s="32"/>
      <c r="ERX41" s="32"/>
      <c r="ERY41" s="298"/>
      <c r="ERZ41" s="298"/>
      <c r="ESA41" s="298"/>
      <c r="ESB41" s="87"/>
      <c r="ESC41" s="87"/>
      <c r="ESD41" s="33"/>
      <c r="ESE41" s="33"/>
      <c r="ESF41" s="87"/>
      <c r="ESG41" s="87"/>
      <c r="ESH41" s="87"/>
      <c r="ESI41" s="87"/>
      <c r="ESJ41" s="34"/>
      <c r="ESK41" s="34"/>
      <c r="ESL41" s="35"/>
      <c r="ESM41" s="35"/>
      <c r="ESN41" s="35"/>
      <c r="ESO41" s="35"/>
      <c r="ESP41" s="35"/>
      <c r="ESQ41" s="35"/>
      <c r="ESR41" s="35"/>
      <c r="ESS41" s="35"/>
      <c r="EST41" s="35"/>
      <c r="ESU41" s="35"/>
      <c r="ESV41" s="35"/>
      <c r="ESW41" s="35"/>
      <c r="ESX41" s="36"/>
      <c r="ESY41" s="35"/>
      <c r="ESZ41" s="35"/>
      <c r="ETA41" s="35"/>
      <c r="ETB41" s="35"/>
      <c r="ETC41" s="35"/>
      <c r="ETD41" s="35"/>
      <c r="ETE41" s="35"/>
      <c r="ETF41" s="35"/>
      <c r="ETG41" s="35"/>
      <c r="ETH41" s="35"/>
      <c r="ETI41" s="35"/>
      <c r="ETJ41" s="35"/>
      <c r="ETK41" s="36"/>
      <c r="ETL41" s="37"/>
      <c r="ETM41" s="16"/>
      <c r="ETN41" s="38"/>
      <c r="ETO41" s="39"/>
      <c r="ETP41" s="32"/>
      <c r="ETQ41" s="32"/>
      <c r="ETR41" s="298"/>
      <c r="ETS41" s="298"/>
      <c r="ETT41" s="298"/>
      <c r="ETU41" s="87"/>
      <c r="ETV41" s="87"/>
      <c r="ETW41" s="33"/>
      <c r="ETX41" s="33"/>
      <c r="ETY41" s="87"/>
      <c r="ETZ41" s="87"/>
      <c r="EUA41" s="87"/>
      <c r="EUB41" s="87"/>
      <c r="EUC41" s="34"/>
      <c r="EUD41" s="34"/>
      <c r="EUE41" s="35"/>
      <c r="EUF41" s="35"/>
      <c r="EUG41" s="35"/>
      <c r="EUH41" s="35"/>
      <c r="EUI41" s="35"/>
      <c r="EUJ41" s="35"/>
      <c r="EUK41" s="35"/>
      <c r="EUL41" s="35"/>
      <c r="EUM41" s="35"/>
      <c r="EUN41" s="35"/>
      <c r="EUO41" s="35"/>
      <c r="EUP41" s="35"/>
      <c r="EUQ41" s="36"/>
      <c r="EUR41" s="35"/>
      <c r="EUS41" s="35"/>
      <c r="EUT41" s="35"/>
      <c r="EUU41" s="35"/>
      <c r="EUV41" s="35"/>
      <c r="EUW41" s="35"/>
      <c r="EUX41" s="35"/>
      <c r="EUY41" s="35"/>
      <c r="EUZ41" s="35"/>
      <c r="EVA41" s="35"/>
      <c r="EVB41" s="35"/>
      <c r="EVC41" s="35"/>
      <c r="EVD41" s="36"/>
      <c r="EVE41" s="37"/>
      <c r="EVF41" s="16"/>
      <c r="EVG41" s="38"/>
      <c r="EVH41" s="39"/>
      <c r="EVI41" s="32"/>
      <c r="EVJ41" s="32"/>
      <c r="EVK41" s="298"/>
      <c r="EVL41" s="298"/>
      <c r="EVM41" s="298"/>
      <c r="EVN41" s="87"/>
      <c r="EVO41" s="87"/>
      <c r="EVP41" s="33"/>
      <c r="EVQ41" s="33"/>
      <c r="EVR41" s="87"/>
      <c r="EVS41" s="87"/>
      <c r="EVT41" s="87"/>
      <c r="EVU41" s="87"/>
      <c r="EVV41" s="34"/>
      <c r="EVW41" s="34"/>
      <c r="EVX41" s="35"/>
      <c r="EVY41" s="35"/>
      <c r="EVZ41" s="35"/>
      <c r="EWA41" s="35"/>
      <c r="EWB41" s="35"/>
      <c r="EWC41" s="35"/>
      <c r="EWD41" s="35"/>
      <c r="EWE41" s="35"/>
      <c r="EWF41" s="35"/>
      <c r="EWG41" s="35"/>
      <c r="EWH41" s="35"/>
      <c r="EWI41" s="35"/>
      <c r="EWJ41" s="36"/>
      <c r="EWK41" s="35"/>
      <c r="EWL41" s="35"/>
      <c r="EWM41" s="35"/>
      <c r="EWN41" s="35"/>
      <c r="EWO41" s="35"/>
      <c r="EWP41" s="35"/>
      <c r="EWQ41" s="35"/>
      <c r="EWR41" s="35"/>
      <c r="EWS41" s="35"/>
      <c r="EWT41" s="35"/>
      <c r="EWU41" s="35"/>
      <c r="EWV41" s="35"/>
      <c r="EWW41" s="36"/>
      <c r="EWX41" s="37"/>
      <c r="EWY41" s="16"/>
      <c r="EWZ41" s="38"/>
      <c r="EXA41" s="39"/>
      <c r="EXB41" s="32"/>
      <c r="EXC41" s="32"/>
      <c r="EXD41" s="298"/>
      <c r="EXE41" s="298"/>
      <c r="EXF41" s="298"/>
      <c r="EXG41" s="87"/>
      <c r="EXH41" s="87"/>
      <c r="EXI41" s="33"/>
      <c r="EXJ41" s="33"/>
      <c r="EXK41" s="87"/>
      <c r="EXL41" s="87"/>
      <c r="EXM41" s="87"/>
      <c r="EXN41" s="87"/>
      <c r="EXO41" s="34"/>
      <c r="EXP41" s="34"/>
      <c r="EXQ41" s="35"/>
      <c r="EXR41" s="35"/>
      <c r="EXS41" s="35"/>
      <c r="EXT41" s="35"/>
      <c r="EXU41" s="35"/>
      <c r="EXV41" s="35"/>
      <c r="EXW41" s="35"/>
      <c r="EXX41" s="35"/>
      <c r="EXY41" s="35"/>
      <c r="EXZ41" s="35"/>
      <c r="EYA41" s="35"/>
      <c r="EYB41" s="35"/>
      <c r="EYC41" s="36"/>
      <c r="EYD41" s="35"/>
      <c r="EYE41" s="35"/>
      <c r="EYF41" s="35"/>
      <c r="EYG41" s="35"/>
      <c r="EYH41" s="35"/>
      <c r="EYI41" s="35"/>
      <c r="EYJ41" s="35"/>
      <c r="EYK41" s="35"/>
      <c r="EYL41" s="35"/>
      <c r="EYM41" s="35"/>
      <c r="EYN41" s="35"/>
      <c r="EYO41" s="35"/>
      <c r="EYP41" s="36"/>
      <c r="EYQ41" s="37"/>
      <c r="EYR41" s="16"/>
      <c r="EYS41" s="38"/>
      <c r="EYT41" s="39"/>
      <c r="EYU41" s="32"/>
      <c r="EYV41" s="32"/>
      <c r="EYW41" s="298"/>
      <c r="EYX41" s="298"/>
      <c r="EYY41" s="298"/>
      <c r="EYZ41" s="87"/>
      <c r="EZA41" s="87"/>
      <c r="EZB41" s="33"/>
      <c r="EZC41" s="33"/>
      <c r="EZD41" s="87"/>
      <c r="EZE41" s="87"/>
      <c r="EZF41" s="87"/>
      <c r="EZG41" s="87"/>
      <c r="EZH41" s="34"/>
      <c r="EZI41" s="34"/>
      <c r="EZJ41" s="35"/>
      <c r="EZK41" s="35"/>
      <c r="EZL41" s="35"/>
      <c r="EZM41" s="35"/>
      <c r="EZN41" s="35"/>
      <c r="EZO41" s="35"/>
      <c r="EZP41" s="35"/>
      <c r="EZQ41" s="35"/>
      <c r="EZR41" s="35"/>
      <c r="EZS41" s="35"/>
      <c r="EZT41" s="35"/>
      <c r="EZU41" s="35"/>
      <c r="EZV41" s="36"/>
      <c r="EZW41" s="35"/>
      <c r="EZX41" s="35"/>
      <c r="EZY41" s="35"/>
      <c r="EZZ41" s="35"/>
      <c r="FAA41" s="35"/>
      <c r="FAB41" s="35"/>
      <c r="FAC41" s="35"/>
      <c r="FAD41" s="35"/>
      <c r="FAE41" s="35"/>
      <c r="FAF41" s="35"/>
      <c r="FAG41" s="35"/>
      <c r="FAH41" s="35"/>
      <c r="FAI41" s="36"/>
      <c r="FAJ41" s="37"/>
      <c r="FAK41" s="16"/>
      <c r="FAL41" s="38"/>
      <c r="FAM41" s="39"/>
      <c r="FAN41" s="32"/>
      <c r="FAO41" s="32"/>
      <c r="FAP41" s="298"/>
      <c r="FAQ41" s="298"/>
      <c r="FAR41" s="298"/>
      <c r="FAS41" s="87"/>
      <c r="FAT41" s="87"/>
      <c r="FAU41" s="33"/>
      <c r="FAV41" s="33"/>
      <c r="FAW41" s="87"/>
      <c r="FAX41" s="87"/>
      <c r="FAY41" s="87"/>
      <c r="FAZ41" s="87"/>
      <c r="FBA41" s="34"/>
      <c r="FBB41" s="34"/>
      <c r="FBC41" s="35"/>
      <c r="FBD41" s="35"/>
      <c r="FBE41" s="35"/>
      <c r="FBF41" s="35"/>
      <c r="FBG41" s="35"/>
      <c r="FBH41" s="35"/>
      <c r="FBI41" s="35"/>
      <c r="FBJ41" s="35"/>
      <c r="FBK41" s="35"/>
      <c r="FBL41" s="35"/>
      <c r="FBM41" s="35"/>
      <c r="FBN41" s="35"/>
      <c r="FBO41" s="36"/>
      <c r="FBP41" s="35"/>
      <c r="FBQ41" s="35"/>
      <c r="FBR41" s="35"/>
      <c r="FBS41" s="35"/>
      <c r="FBT41" s="35"/>
      <c r="FBU41" s="35"/>
      <c r="FBV41" s="35"/>
      <c r="FBW41" s="35"/>
      <c r="FBX41" s="35"/>
      <c r="FBY41" s="35"/>
      <c r="FBZ41" s="35"/>
      <c r="FCA41" s="35"/>
      <c r="FCB41" s="36"/>
      <c r="FCC41" s="37"/>
      <c r="FCD41" s="16"/>
      <c r="FCE41" s="38"/>
      <c r="FCF41" s="39"/>
      <c r="FCG41" s="32"/>
      <c r="FCH41" s="32"/>
      <c r="FCI41" s="298"/>
      <c r="FCJ41" s="298"/>
      <c r="FCK41" s="298"/>
      <c r="FCL41" s="87"/>
      <c r="FCM41" s="87"/>
      <c r="FCN41" s="33"/>
      <c r="FCO41" s="33"/>
      <c r="FCP41" s="87"/>
      <c r="FCQ41" s="87"/>
      <c r="FCR41" s="87"/>
      <c r="FCS41" s="87"/>
      <c r="FCT41" s="34"/>
      <c r="FCU41" s="34"/>
      <c r="FCV41" s="35"/>
      <c r="FCW41" s="35"/>
      <c r="FCX41" s="35"/>
      <c r="FCY41" s="35"/>
      <c r="FCZ41" s="35"/>
      <c r="FDA41" s="35"/>
      <c r="FDB41" s="35"/>
      <c r="FDC41" s="35"/>
      <c r="FDD41" s="35"/>
      <c r="FDE41" s="35"/>
      <c r="FDF41" s="35"/>
      <c r="FDG41" s="35"/>
      <c r="FDH41" s="36"/>
      <c r="FDI41" s="35"/>
      <c r="FDJ41" s="35"/>
      <c r="FDK41" s="35"/>
      <c r="FDL41" s="35"/>
      <c r="FDM41" s="35"/>
      <c r="FDN41" s="35"/>
      <c r="FDO41" s="35"/>
      <c r="FDP41" s="35"/>
      <c r="FDQ41" s="35"/>
      <c r="FDR41" s="35"/>
      <c r="FDS41" s="35"/>
      <c r="FDT41" s="35"/>
      <c r="FDU41" s="36"/>
      <c r="FDV41" s="37"/>
      <c r="FDW41" s="16"/>
      <c r="FDX41" s="38"/>
      <c r="FDY41" s="39"/>
      <c r="FDZ41" s="32"/>
      <c r="FEA41" s="32"/>
      <c r="FEB41" s="298"/>
      <c r="FEC41" s="298"/>
      <c r="FED41" s="298"/>
      <c r="FEE41" s="87"/>
      <c r="FEF41" s="87"/>
      <c r="FEG41" s="33"/>
      <c r="FEH41" s="33"/>
      <c r="FEI41" s="87"/>
      <c r="FEJ41" s="87"/>
      <c r="FEK41" s="87"/>
      <c r="FEL41" s="87"/>
      <c r="FEM41" s="34"/>
      <c r="FEN41" s="34"/>
      <c r="FEO41" s="35"/>
      <c r="FEP41" s="35"/>
      <c r="FEQ41" s="35"/>
      <c r="FER41" s="35"/>
      <c r="FES41" s="35"/>
      <c r="FET41" s="35"/>
      <c r="FEU41" s="35"/>
      <c r="FEV41" s="35"/>
      <c r="FEW41" s="35"/>
      <c r="FEX41" s="35"/>
      <c r="FEY41" s="35"/>
      <c r="FEZ41" s="35"/>
      <c r="FFA41" s="36"/>
      <c r="FFB41" s="35"/>
      <c r="FFC41" s="35"/>
      <c r="FFD41" s="35"/>
      <c r="FFE41" s="35"/>
      <c r="FFF41" s="35"/>
      <c r="FFG41" s="35"/>
      <c r="FFH41" s="35"/>
      <c r="FFI41" s="35"/>
      <c r="FFJ41" s="35"/>
      <c r="FFK41" s="35"/>
      <c r="FFL41" s="35"/>
      <c r="FFM41" s="35"/>
      <c r="FFN41" s="36"/>
      <c r="FFO41" s="37"/>
      <c r="FFP41" s="16"/>
      <c r="FFQ41" s="38"/>
      <c r="FFR41" s="39"/>
      <c r="FFS41" s="32"/>
      <c r="FFT41" s="32"/>
      <c r="FFU41" s="298"/>
      <c r="FFV41" s="298"/>
      <c r="FFW41" s="298"/>
      <c r="FFX41" s="87"/>
      <c r="FFY41" s="87"/>
      <c r="FFZ41" s="33"/>
      <c r="FGA41" s="33"/>
      <c r="FGB41" s="87"/>
      <c r="FGC41" s="87"/>
      <c r="FGD41" s="87"/>
      <c r="FGE41" s="87"/>
      <c r="FGF41" s="34"/>
      <c r="FGG41" s="34"/>
      <c r="FGH41" s="35"/>
      <c r="FGI41" s="35"/>
      <c r="FGJ41" s="35"/>
      <c r="FGK41" s="35"/>
      <c r="FGL41" s="35"/>
      <c r="FGM41" s="35"/>
      <c r="FGN41" s="35"/>
      <c r="FGO41" s="35"/>
      <c r="FGP41" s="35"/>
      <c r="FGQ41" s="35"/>
      <c r="FGR41" s="35"/>
      <c r="FGS41" s="35"/>
      <c r="FGT41" s="36"/>
      <c r="FGU41" s="35"/>
      <c r="FGV41" s="35"/>
      <c r="FGW41" s="35"/>
      <c r="FGX41" s="35"/>
      <c r="FGY41" s="35"/>
      <c r="FGZ41" s="35"/>
      <c r="FHA41" s="35"/>
      <c r="FHB41" s="35"/>
      <c r="FHC41" s="35"/>
      <c r="FHD41" s="35"/>
      <c r="FHE41" s="35"/>
      <c r="FHF41" s="35"/>
      <c r="FHG41" s="36"/>
      <c r="FHH41" s="37"/>
      <c r="FHI41" s="16"/>
      <c r="FHJ41" s="38"/>
      <c r="FHK41" s="39"/>
      <c r="FHL41" s="32"/>
      <c r="FHM41" s="32"/>
      <c r="FHN41" s="298"/>
      <c r="FHO41" s="298"/>
      <c r="FHP41" s="298"/>
      <c r="FHQ41" s="87"/>
      <c r="FHR41" s="87"/>
      <c r="FHS41" s="33"/>
      <c r="FHT41" s="33"/>
      <c r="FHU41" s="87"/>
      <c r="FHV41" s="87"/>
      <c r="FHW41" s="87"/>
      <c r="FHX41" s="87"/>
      <c r="FHY41" s="34"/>
      <c r="FHZ41" s="34"/>
      <c r="FIA41" s="35"/>
      <c r="FIB41" s="35"/>
      <c r="FIC41" s="35"/>
      <c r="FID41" s="35"/>
      <c r="FIE41" s="35"/>
      <c r="FIF41" s="35"/>
      <c r="FIG41" s="35"/>
      <c r="FIH41" s="35"/>
      <c r="FII41" s="35"/>
      <c r="FIJ41" s="35"/>
      <c r="FIK41" s="35"/>
      <c r="FIL41" s="35"/>
      <c r="FIM41" s="36"/>
      <c r="FIN41" s="35"/>
      <c r="FIO41" s="35"/>
      <c r="FIP41" s="35"/>
      <c r="FIQ41" s="35"/>
      <c r="FIR41" s="35"/>
      <c r="FIS41" s="35"/>
      <c r="FIT41" s="35"/>
      <c r="FIU41" s="35"/>
      <c r="FIV41" s="35"/>
      <c r="FIW41" s="35"/>
      <c r="FIX41" s="35"/>
      <c r="FIY41" s="35"/>
      <c r="FIZ41" s="36"/>
      <c r="FJA41" s="37"/>
      <c r="FJB41" s="16"/>
      <c r="FJC41" s="38"/>
      <c r="FJD41" s="39"/>
      <c r="FJE41" s="32"/>
      <c r="FJF41" s="32"/>
      <c r="FJG41" s="298"/>
      <c r="FJH41" s="298"/>
      <c r="FJI41" s="298"/>
      <c r="FJJ41" s="87"/>
      <c r="FJK41" s="87"/>
      <c r="FJL41" s="33"/>
      <c r="FJM41" s="33"/>
      <c r="FJN41" s="87"/>
      <c r="FJO41" s="87"/>
      <c r="FJP41" s="87"/>
      <c r="FJQ41" s="87"/>
      <c r="FJR41" s="34"/>
      <c r="FJS41" s="34"/>
      <c r="FJT41" s="35"/>
      <c r="FJU41" s="35"/>
      <c r="FJV41" s="35"/>
      <c r="FJW41" s="35"/>
      <c r="FJX41" s="35"/>
      <c r="FJY41" s="35"/>
      <c r="FJZ41" s="35"/>
      <c r="FKA41" s="35"/>
      <c r="FKB41" s="35"/>
      <c r="FKC41" s="35"/>
      <c r="FKD41" s="35"/>
      <c r="FKE41" s="35"/>
      <c r="FKF41" s="36"/>
      <c r="FKG41" s="35"/>
      <c r="FKH41" s="35"/>
      <c r="FKI41" s="35"/>
      <c r="FKJ41" s="35"/>
      <c r="FKK41" s="35"/>
      <c r="FKL41" s="35"/>
      <c r="FKM41" s="35"/>
      <c r="FKN41" s="35"/>
      <c r="FKO41" s="35"/>
      <c r="FKP41" s="35"/>
      <c r="FKQ41" s="35"/>
      <c r="FKR41" s="35"/>
      <c r="FKS41" s="36"/>
      <c r="FKT41" s="37"/>
      <c r="FKU41" s="16"/>
      <c r="FKV41" s="38"/>
      <c r="FKW41" s="39"/>
      <c r="FKX41" s="32"/>
      <c r="FKY41" s="32"/>
      <c r="FKZ41" s="298"/>
      <c r="FLA41" s="298"/>
      <c r="FLB41" s="298"/>
      <c r="FLC41" s="87"/>
      <c r="FLD41" s="87"/>
      <c r="FLE41" s="33"/>
      <c r="FLF41" s="33"/>
      <c r="FLG41" s="87"/>
      <c r="FLH41" s="87"/>
      <c r="FLI41" s="87"/>
      <c r="FLJ41" s="87"/>
      <c r="FLK41" s="34"/>
      <c r="FLL41" s="34"/>
      <c r="FLM41" s="35"/>
      <c r="FLN41" s="35"/>
      <c r="FLO41" s="35"/>
      <c r="FLP41" s="35"/>
      <c r="FLQ41" s="35"/>
      <c r="FLR41" s="35"/>
      <c r="FLS41" s="35"/>
      <c r="FLT41" s="35"/>
      <c r="FLU41" s="35"/>
      <c r="FLV41" s="35"/>
      <c r="FLW41" s="35"/>
      <c r="FLX41" s="35"/>
      <c r="FLY41" s="36"/>
      <c r="FLZ41" s="35"/>
      <c r="FMA41" s="35"/>
      <c r="FMB41" s="35"/>
      <c r="FMC41" s="35"/>
      <c r="FMD41" s="35"/>
      <c r="FME41" s="35"/>
      <c r="FMF41" s="35"/>
      <c r="FMG41" s="35"/>
      <c r="FMH41" s="35"/>
      <c r="FMI41" s="35"/>
      <c r="FMJ41" s="35"/>
      <c r="FMK41" s="35"/>
      <c r="FML41" s="36"/>
      <c r="FMM41" s="37"/>
      <c r="FMN41" s="16"/>
      <c r="FMO41" s="38"/>
      <c r="FMP41" s="39"/>
      <c r="FMQ41" s="32"/>
      <c r="FMR41" s="32"/>
      <c r="FMS41" s="298"/>
      <c r="FMT41" s="298"/>
      <c r="FMU41" s="298"/>
      <c r="FMV41" s="87"/>
      <c r="FMW41" s="87"/>
      <c r="FMX41" s="33"/>
      <c r="FMY41" s="33"/>
      <c r="FMZ41" s="87"/>
      <c r="FNA41" s="87"/>
      <c r="FNB41" s="87"/>
      <c r="FNC41" s="87"/>
      <c r="FND41" s="34"/>
      <c r="FNE41" s="34"/>
      <c r="FNF41" s="35"/>
      <c r="FNG41" s="35"/>
      <c r="FNH41" s="35"/>
      <c r="FNI41" s="35"/>
      <c r="FNJ41" s="35"/>
      <c r="FNK41" s="35"/>
      <c r="FNL41" s="35"/>
      <c r="FNM41" s="35"/>
      <c r="FNN41" s="35"/>
      <c r="FNO41" s="35"/>
      <c r="FNP41" s="35"/>
      <c r="FNQ41" s="35"/>
      <c r="FNR41" s="36"/>
      <c r="FNS41" s="35"/>
      <c r="FNT41" s="35"/>
      <c r="FNU41" s="35"/>
      <c r="FNV41" s="35"/>
      <c r="FNW41" s="35"/>
      <c r="FNX41" s="35"/>
      <c r="FNY41" s="35"/>
      <c r="FNZ41" s="35"/>
      <c r="FOA41" s="35"/>
      <c r="FOB41" s="35"/>
      <c r="FOC41" s="35"/>
      <c r="FOD41" s="35"/>
      <c r="FOE41" s="36"/>
      <c r="FOF41" s="37"/>
      <c r="FOG41" s="16"/>
      <c r="FOH41" s="38"/>
      <c r="FOI41" s="39"/>
      <c r="FOJ41" s="32"/>
      <c r="FOK41" s="32"/>
      <c r="FOL41" s="298"/>
      <c r="FOM41" s="298"/>
      <c r="FON41" s="298"/>
      <c r="FOO41" s="87"/>
      <c r="FOP41" s="87"/>
      <c r="FOQ41" s="33"/>
      <c r="FOR41" s="33"/>
      <c r="FOS41" s="87"/>
      <c r="FOT41" s="87"/>
      <c r="FOU41" s="87"/>
      <c r="FOV41" s="87"/>
      <c r="FOW41" s="34"/>
      <c r="FOX41" s="34"/>
      <c r="FOY41" s="35"/>
      <c r="FOZ41" s="35"/>
      <c r="FPA41" s="35"/>
      <c r="FPB41" s="35"/>
      <c r="FPC41" s="35"/>
      <c r="FPD41" s="35"/>
      <c r="FPE41" s="35"/>
      <c r="FPF41" s="35"/>
      <c r="FPG41" s="35"/>
      <c r="FPH41" s="35"/>
      <c r="FPI41" s="35"/>
      <c r="FPJ41" s="35"/>
      <c r="FPK41" s="36"/>
      <c r="FPL41" s="35"/>
      <c r="FPM41" s="35"/>
      <c r="FPN41" s="35"/>
      <c r="FPO41" s="35"/>
      <c r="FPP41" s="35"/>
      <c r="FPQ41" s="35"/>
      <c r="FPR41" s="35"/>
      <c r="FPS41" s="35"/>
      <c r="FPT41" s="35"/>
      <c r="FPU41" s="35"/>
      <c r="FPV41" s="35"/>
      <c r="FPW41" s="35"/>
      <c r="FPX41" s="36"/>
      <c r="FPY41" s="37"/>
      <c r="FPZ41" s="16"/>
      <c r="FQA41" s="38"/>
      <c r="FQB41" s="39"/>
      <c r="FQC41" s="32"/>
      <c r="FQD41" s="32"/>
      <c r="FQE41" s="298"/>
      <c r="FQF41" s="298"/>
      <c r="FQG41" s="298"/>
      <c r="FQH41" s="87"/>
      <c r="FQI41" s="87"/>
      <c r="FQJ41" s="33"/>
      <c r="FQK41" s="33"/>
      <c r="FQL41" s="87"/>
      <c r="FQM41" s="87"/>
      <c r="FQN41" s="87"/>
      <c r="FQO41" s="87"/>
      <c r="FQP41" s="34"/>
      <c r="FQQ41" s="34"/>
      <c r="FQR41" s="35"/>
      <c r="FQS41" s="35"/>
      <c r="FQT41" s="35"/>
      <c r="FQU41" s="35"/>
      <c r="FQV41" s="35"/>
      <c r="FQW41" s="35"/>
      <c r="FQX41" s="35"/>
      <c r="FQY41" s="35"/>
      <c r="FQZ41" s="35"/>
      <c r="FRA41" s="35"/>
      <c r="FRB41" s="35"/>
      <c r="FRC41" s="35"/>
      <c r="FRD41" s="36"/>
      <c r="FRE41" s="35"/>
      <c r="FRF41" s="35"/>
      <c r="FRG41" s="35"/>
      <c r="FRH41" s="35"/>
      <c r="FRI41" s="35"/>
      <c r="FRJ41" s="35"/>
      <c r="FRK41" s="35"/>
      <c r="FRL41" s="35"/>
      <c r="FRM41" s="35"/>
      <c r="FRN41" s="35"/>
      <c r="FRO41" s="35"/>
      <c r="FRP41" s="35"/>
      <c r="FRQ41" s="36"/>
      <c r="FRR41" s="37"/>
      <c r="FRS41" s="16"/>
      <c r="FRT41" s="38"/>
      <c r="FRU41" s="39"/>
      <c r="FRV41" s="32"/>
      <c r="FRW41" s="32"/>
      <c r="FRX41" s="298"/>
      <c r="FRY41" s="298"/>
      <c r="FRZ41" s="298"/>
      <c r="FSA41" s="87"/>
      <c r="FSB41" s="87"/>
      <c r="FSC41" s="33"/>
      <c r="FSD41" s="33"/>
      <c r="FSE41" s="87"/>
      <c r="FSF41" s="87"/>
      <c r="FSG41" s="87"/>
      <c r="FSH41" s="87"/>
      <c r="FSI41" s="34"/>
      <c r="FSJ41" s="34"/>
      <c r="FSK41" s="35"/>
      <c r="FSL41" s="35"/>
      <c r="FSM41" s="35"/>
      <c r="FSN41" s="35"/>
      <c r="FSO41" s="35"/>
      <c r="FSP41" s="35"/>
      <c r="FSQ41" s="35"/>
      <c r="FSR41" s="35"/>
      <c r="FSS41" s="35"/>
      <c r="FST41" s="35"/>
      <c r="FSU41" s="35"/>
      <c r="FSV41" s="35"/>
      <c r="FSW41" s="36"/>
      <c r="FSX41" s="35"/>
      <c r="FSY41" s="35"/>
      <c r="FSZ41" s="35"/>
      <c r="FTA41" s="35"/>
      <c r="FTB41" s="35"/>
      <c r="FTC41" s="35"/>
      <c r="FTD41" s="35"/>
      <c r="FTE41" s="35"/>
      <c r="FTF41" s="35"/>
      <c r="FTG41" s="35"/>
      <c r="FTH41" s="35"/>
      <c r="FTI41" s="35"/>
      <c r="FTJ41" s="36"/>
      <c r="FTK41" s="37"/>
      <c r="FTL41" s="16"/>
      <c r="FTM41" s="38"/>
      <c r="FTN41" s="39"/>
      <c r="FTO41" s="32"/>
      <c r="FTP41" s="32"/>
      <c r="FTQ41" s="298"/>
      <c r="FTR41" s="298"/>
      <c r="FTS41" s="298"/>
      <c r="FTT41" s="87"/>
      <c r="FTU41" s="87"/>
      <c r="FTV41" s="33"/>
      <c r="FTW41" s="33"/>
      <c r="FTX41" s="87"/>
      <c r="FTY41" s="87"/>
      <c r="FTZ41" s="87"/>
      <c r="FUA41" s="87"/>
      <c r="FUB41" s="34"/>
      <c r="FUC41" s="34"/>
      <c r="FUD41" s="35"/>
      <c r="FUE41" s="35"/>
      <c r="FUF41" s="35"/>
      <c r="FUG41" s="35"/>
      <c r="FUH41" s="35"/>
      <c r="FUI41" s="35"/>
      <c r="FUJ41" s="35"/>
      <c r="FUK41" s="35"/>
      <c r="FUL41" s="35"/>
      <c r="FUM41" s="35"/>
      <c r="FUN41" s="35"/>
      <c r="FUO41" s="35"/>
      <c r="FUP41" s="36"/>
      <c r="FUQ41" s="35"/>
      <c r="FUR41" s="35"/>
      <c r="FUS41" s="35"/>
      <c r="FUT41" s="35"/>
      <c r="FUU41" s="35"/>
      <c r="FUV41" s="35"/>
      <c r="FUW41" s="35"/>
      <c r="FUX41" s="35"/>
      <c r="FUY41" s="35"/>
      <c r="FUZ41" s="35"/>
      <c r="FVA41" s="35"/>
      <c r="FVB41" s="35"/>
      <c r="FVC41" s="36"/>
      <c r="FVD41" s="37"/>
      <c r="FVE41" s="16"/>
      <c r="FVF41" s="38"/>
      <c r="FVG41" s="39"/>
      <c r="FVH41" s="32"/>
      <c r="FVI41" s="32"/>
      <c r="FVJ41" s="298"/>
      <c r="FVK41" s="298"/>
      <c r="FVL41" s="298"/>
      <c r="FVM41" s="87"/>
      <c r="FVN41" s="87"/>
      <c r="FVO41" s="33"/>
      <c r="FVP41" s="33"/>
      <c r="FVQ41" s="87"/>
      <c r="FVR41" s="87"/>
      <c r="FVS41" s="87"/>
      <c r="FVT41" s="87"/>
      <c r="FVU41" s="34"/>
      <c r="FVV41" s="34"/>
      <c r="FVW41" s="35"/>
      <c r="FVX41" s="35"/>
      <c r="FVY41" s="35"/>
      <c r="FVZ41" s="35"/>
      <c r="FWA41" s="35"/>
      <c r="FWB41" s="35"/>
      <c r="FWC41" s="35"/>
      <c r="FWD41" s="35"/>
      <c r="FWE41" s="35"/>
      <c r="FWF41" s="35"/>
      <c r="FWG41" s="35"/>
      <c r="FWH41" s="35"/>
      <c r="FWI41" s="36"/>
      <c r="FWJ41" s="35"/>
      <c r="FWK41" s="35"/>
      <c r="FWL41" s="35"/>
      <c r="FWM41" s="35"/>
      <c r="FWN41" s="35"/>
      <c r="FWO41" s="35"/>
      <c r="FWP41" s="35"/>
      <c r="FWQ41" s="35"/>
      <c r="FWR41" s="35"/>
      <c r="FWS41" s="35"/>
      <c r="FWT41" s="35"/>
      <c r="FWU41" s="35"/>
      <c r="FWV41" s="36"/>
      <c r="FWW41" s="37"/>
      <c r="FWX41" s="16"/>
      <c r="FWY41" s="38"/>
      <c r="FWZ41" s="39"/>
      <c r="FXA41" s="32"/>
      <c r="FXB41" s="32"/>
      <c r="FXC41" s="298"/>
      <c r="FXD41" s="298"/>
      <c r="FXE41" s="298"/>
      <c r="FXF41" s="87"/>
      <c r="FXG41" s="87"/>
      <c r="FXH41" s="33"/>
      <c r="FXI41" s="33"/>
      <c r="FXJ41" s="87"/>
      <c r="FXK41" s="87"/>
      <c r="FXL41" s="87"/>
      <c r="FXM41" s="87"/>
      <c r="FXN41" s="34"/>
      <c r="FXO41" s="34"/>
      <c r="FXP41" s="35"/>
      <c r="FXQ41" s="35"/>
      <c r="FXR41" s="35"/>
      <c r="FXS41" s="35"/>
      <c r="FXT41" s="35"/>
      <c r="FXU41" s="35"/>
      <c r="FXV41" s="35"/>
      <c r="FXW41" s="35"/>
      <c r="FXX41" s="35"/>
      <c r="FXY41" s="35"/>
      <c r="FXZ41" s="35"/>
      <c r="FYA41" s="35"/>
      <c r="FYB41" s="36"/>
      <c r="FYC41" s="35"/>
      <c r="FYD41" s="35"/>
      <c r="FYE41" s="35"/>
      <c r="FYF41" s="35"/>
      <c r="FYG41" s="35"/>
      <c r="FYH41" s="35"/>
      <c r="FYI41" s="35"/>
      <c r="FYJ41" s="35"/>
      <c r="FYK41" s="35"/>
      <c r="FYL41" s="35"/>
      <c r="FYM41" s="35"/>
      <c r="FYN41" s="35"/>
      <c r="FYO41" s="36"/>
      <c r="FYP41" s="37"/>
      <c r="FYQ41" s="16"/>
      <c r="FYR41" s="38"/>
      <c r="FYS41" s="39"/>
      <c r="FYT41" s="32"/>
      <c r="FYU41" s="32"/>
      <c r="FYV41" s="298"/>
      <c r="FYW41" s="298"/>
      <c r="FYX41" s="298"/>
      <c r="FYY41" s="87"/>
      <c r="FYZ41" s="87"/>
      <c r="FZA41" s="33"/>
      <c r="FZB41" s="33"/>
      <c r="FZC41" s="87"/>
      <c r="FZD41" s="87"/>
      <c r="FZE41" s="87"/>
      <c r="FZF41" s="87"/>
      <c r="FZG41" s="34"/>
      <c r="FZH41" s="34"/>
      <c r="FZI41" s="35"/>
      <c r="FZJ41" s="35"/>
      <c r="FZK41" s="35"/>
      <c r="FZL41" s="35"/>
      <c r="FZM41" s="35"/>
      <c r="FZN41" s="35"/>
      <c r="FZO41" s="35"/>
      <c r="FZP41" s="35"/>
      <c r="FZQ41" s="35"/>
      <c r="FZR41" s="35"/>
      <c r="FZS41" s="35"/>
      <c r="FZT41" s="35"/>
      <c r="FZU41" s="36"/>
      <c r="FZV41" s="35"/>
      <c r="FZW41" s="35"/>
      <c r="FZX41" s="35"/>
      <c r="FZY41" s="35"/>
      <c r="FZZ41" s="35"/>
      <c r="GAA41" s="35"/>
      <c r="GAB41" s="35"/>
      <c r="GAC41" s="35"/>
      <c r="GAD41" s="35"/>
      <c r="GAE41" s="35"/>
      <c r="GAF41" s="35"/>
      <c r="GAG41" s="35"/>
      <c r="GAH41" s="36"/>
      <c r="GAI41" s="37"/>
      <c r="GAJ41" s="16"/>
      <c r="GAK41" s="38"/>
      <c r="GAL41" s="39"/>
      <c r="GAM41" s="32"/>
      <c r="GAN41" s="32"/>
      <c r="GAO41" s="298"/>
      <c r="GAP41" s="298"/>
      <c r="GAQ41" s="298"/>
      <c r="GAR41" s="87"/>
      <c r="GAS41" s="87"/>
      <c r="GAT41" s="33"/>
      <c r="GAU41" s="33"/>
      <c r="GAV41" s="87"/>
      <c r="GAW41" s="87"/>
      <c r="GAX41" s="87"/>
      <c r="GAY41" s="87"/>
      <c r="GAZ41" s="34"/>
      <c r="GBA41" s="34"/>
      <c r="GBB41" s="35"/>
      <c r="GBC41" s="35"/>
      <c r="GBD41" s="35"/>
      <c r="GBE41" s="35"/>
      <c r="GBF41" s="35"/>
      <c r="GBG41" s="35"/>
      <c r="GBH41" s="35"/>
      <c r="GBI41" s="35"/>
      <c r="GBJ41" s="35"/>
      <c r="GBK41" s="35"/>
      <c r="GBL41" s="35"/>
      <c r="GBM41" s="35"/>
      <c r="GBN41" s="36"/>
      <c r="GBO41" s="35"/>
      <c r="GBP41" s="35"/>
      <c r="GBQ41" s="35"/>
      <c r="GBR41" s="35"/>
      <c r="GBS41" s="35"/>
      <c r="GBT41" s="35"/>
      <c r="GBU41" s="35"/>
      <c r="GBV41" s="35"/>
      <c r="GBW41" s="35"/>
      <c r="GBX41" s="35"/>
      <c r="GBY41" s="35"/>
      <c r="GBZ41" s="35"/>
      <c r="GCA41" s="36"/>
      <c r="GCB41" s="37"/>
      <c r="GCC41" s="16"/>
      <c r="GCD41" s="38"/>
      <c r="GCE41" s="39"/>
      <c r="GCF41" s="32"/>
      <c r="GCG41" s="32"/>
      <c r="GCH41" s="298"/>
      <c r="GCI41" s="298"/>
      <c r="GCJ41" s="298"/>
      <c r="GCK41" s="87"/>
      <c r="GCL41" s="87"/>
      <c r="GCM41" s="33"/>
      <c r="GCN41" s="33"/>
      <c r="GCO41" s="87"/>
      <c r="GCP41" s="87"/>
      <c r="GCQ41" s="87"/>
      <c r="GCR41" s="87"/>
      <c r="GCS41" s="34"/>
      <c r="GCT41" s="34"/>
      <c r="GCU41" s="35"/>
      <c r="GCV41" s="35"/>
      <c r="GCW41" s="35"/>
      <c r="GCX41" s="35"/>
      <c r="GCY41" s="35"/>
      <c r="GCZ41" s="35"/>
      <c r="GDA41" s="35"/>
      <c r="GDB41" s="35"/>
      <c r="GDC41" s="35"/>
      <c r="GDD41" s="35"/>
      <c r="GDE41" s="35"/>
      <c r="GDF41" s="35"/>
      <c r="GDG41" s="36"/>
      <c r="GDH41" s="35"/>
      <c r="GDI41" s="35"/>
      <c r="GDJ41" s="35"/>
      <c r="GDK41" s="35"/>
      <c r="GDL41" s="35"/>
      <c r="GDM41" s="35"/>
      <c r="GDN41" s="35"/>
      <c r="GDO41" s="35"/>
      <c r="GDP41" s="35"/>
      <c r="GDQ41" s="35"/>
      <c r="GDR41" s="35"/>
      <c r="GDS41" s="35"/>
      <c r="GDT41" s="36"/>
      <c r="GDU41" s="37"/>
      <c r="GDV41" s="16"/>
      <c r="GDW41" s="38"/>
      <c r="GDX41" s="39"/>
      <c r="GDY41" s="32"/>
      <c r="GDZ41" s="32"/>
      <c r="GEA41" s="298"/>
      <c r="GEB41" s="298"/>
      <c r="GEC41" s="298"/>
      <c r="GED41" s="87"/>
      <c r="GEE41" s="87"/>
      <c r="GEF41" s="33"/>
      <c r="GEG41" s="33"/>
      <c r="GEH41" s="87"/>
      <c r="GEI41" s="87"/>
      <c r="GEJ41" s="87"/>
      <c r="GEK41" s="87"/>
      <c r="GEL41" s="34"/>
      <c r="GEM41" s="34"/>
      <c r="GEN41" s="35"/>
      <c r="GEO41" s="35"/>
      <c r="GEP41" s="35"/>
      <c r="GEQ41" s="35"/>
      <c r="GER41" s="35"/>
      <c r="GES41" s="35"/>
      <c r="GET41" s="35"/>
      <c r="GEU41" s="35"/>
      <c r="GEV41" s="35"/>
      <c r="GEW41" s="35"/>
      <c r="GEX41" s="35"/>
      <c r="GEY41" s="35"/>
      <c r="GEZ41" s="36"/>
      <c r="GFA41" s="35"/>
      <c r="GFB41" s="35"/>
      <c r="GFC41" s="35"/>
      <c r="GFD41" s="35"/>
      <c r="GFE41" s="35"/>
      <c r="GFF41" s="35"/>
      <c r="GFG41" s="35"/>
      <c r="GFH41" s="35"/>
      <c r="GFI41" s="35"/>
      <c r="GFJ41" s="35"/>
      <c r="GFK41" s="35"/>
      <c r="GFL41" s="35"/>
      <c r="GFM41" s="36"/>
      <c r="GFN41" s="37"/>
      <c r="GFO41" s="16"/>
      <c r="GFP41" s="38"/>
      <c r="GFQ41" s="39"/>
      <c r="GFR41" s="32"/>
      <c r="GFS41" s="32"/>
      <c r="GFT41" s="298"/>
      <c r="GFU41" s="298"/>
      <c r="GFV41" s="298"/>
      <c r="GFW41" s="87"/>
      <c r="GFX41" s="87"/>
      <c r="GFY41" s="33"/>
      <c r="GFZ41" s="33"/>
      <c r="GGA41" s="87"/>
      <c r="GGB41" s="87"/>
      <c r="GGC41" s="87"/>
      <c r="GGD41" s="87"/>
      <c r="GGE41" s="34"/>
      <c r="GGF41" s="34"/>
      <c r="GGG41" s="35"/>
      <c r="GGH41" s="35"/>
      <c r="GGI41" s="35"/>
      <c r="GGJ41" s="35"/>
      <c r="GGK41" s="35"/>
      <c r="GGL41" s="35"/>
      <c r="GGM41" s="35"/>
      <c r="GGN41" s="35"/>
      <c r="GGO41" s="35"/>
      <c r="GGP41" s="35"/>
      <c r="GGQ41" s="35"/>
      <c r="GGR41" s="35"/>
      <c r="GGS41" s="36"/>
      <c r="GGT41" s="35"/>
      <c r="GGU41" s="35"/>
      <c r="GGV41" s="35"/>
      <c r="GGW41" s="35"/>
      <c r="GGX41" s="35"/>
      <c r="GGY41" s="35"/>
      <c r="GGZ41" s="35"/>
      <c r="GHA41" s="35"/>
      <c r="GHB41" s="35"/>
      <c r="GHC41" s="35"/>
      <c r="GHD41" s="35"/>
      <c r="GHE41" s="35"/>
      <c r="GHF41" s="36"/>
      <c r="GHG41" s="37"/>
      <c r="GHH41" s="16"/>
      <c r="GHI41" s="38"/>
      <c r="GHJ41" s="39"/>
      <c r="GHK41" s="32"/>
      <c r="GHL41" s="32"/>
      <c r="GHM41" s="298"/>
      <c r="GHN41" s="298"/>
      <c r="GHO41" s="298"/>
      <c r="GHP41" s="87"/>
      <c r="GHQ41" s="87"/>
      <c r="GHR41" s="33"/>
      <c r="GHS41" s="33"/>
      <c r="GHT41" s="87"/>
      <c r="GHU41" s="87"/>
      <c r="GHV41" s="87"/>
      <c r="GHW41" s="87"/>
      <c r="GHX41" s="34"/>
      <c r="GHY41" s="34"/>
      <c r="GHZ41" s="35"/>
      <c r="GIA41" s="35"/>
      <c r="GIB41" s="35"/>
      <c r="GIC41" s="35"/>
      <c r="GID41" s="35"/>
      <c r="GIE41" s="35"/>
      <c r="GIF41" s="35"/>
      <c r="GIG41" s="35"/>
      <c r="GIH41" s="35"/>
      <c r="GII41" s="35"/>
      <c r="GIJ41" s="35"/>
      <c r="GIK41" s="35"/>
      <c r="GIL41" s="36"/>
      <c r="GIM41" s="35"/>
      <c r="GIN41" s="35"/>
      <c r="GIO41" s="35"/>
      <c r="GIP41" s="35"/>
      <c r="GIQ41" s="35"/>
      <c r="GIR41" s="35"/>
      <c r="GIS41" s="35"/>
      <c r="GIT41" s="35"/>
      <c r="GIU41" s="35"/>
      <c r="GIV41" s="35"/>
      <c r="GIW41" s="35"/>
      <c r="GIX41" s="35"/>
      <c r="GIY41" s="36"/>
      <c r="GIZ41" s="37"/>
      <c r="GJA41" s="16"/>
      <c r="GJB41" s="38"/>
      <c r="GJC41" s="39"/>
      <c r="GJD41" s="32"/>
      <c r="GJE41" s="32"/>
      <c r="GJF41" s="298"/>
      <c r="GJG41" s="298"/>
      <c r="GJH41" s="298"/>
      <c r="GJI41" s="87"/>
      <c r="GJJ41" s="87"/>
      <c r="GJK41" s="33"/>
      <c r="GJL41" s="33"/>
      <c r="GJM41" s="87"/>
      <c r="GJN41" s="87"/>
      <c r="GJO41" s="87"/>
      <c r="GJP41" s="87"/>
      <c r="GJQ41" s="34"/>
      <c r="GJR41" s="34"/>
      <c r="GJS41" s="35"/>
      <c r="GJT41" s="35"/>
      <c r="GJU41" s="35"/>
      <c r="GJV41" s="35"/>
      <c r="GJW41" s="35"/>
      <c r="GJX41" s="35"/>
      <c r="GJY41" s="35"/>
      <c r="GJZ41" s="35"/>
      <c r="GKA41" s="35"/>
      <c r="GKB41" s="35"/>
      <c r="GKC41" s="35"/>
      <c r="GKD41" s="35"/>
      <c r="GKE41" s="36"/>
      <c r="GKF41" s="35"/>
      <c r="GKG41" s="35"/>
      <c r="GKH41" s="35"/>
      <c r="GKI41" s="35"/>
      <c r="GKJ41" s="35"/>
      <c r="GKK41" s="35"/>
      <c r="GKL41" s="35"/>
      <c r="GKM41" s="35"/>
      <c r="GKN41" s="35"/>
      <c r="GKO41" s="35"/>
      <c r="GKP41" s="35"/>
      <c r="GKQ41" s="35"/>
      <c r="GKR41" s="36"/>
      <c r="GKS41" s="37"/>
      <c r="GKT41" s="16"/>
      <c r="GKU41" s="38"/>
      <c r="GKV41" s="39"/>
      <c r="GKW41" s="32"/>
      <c r="GKX41" s="32"/>
      <c r="GKY41" s="298"/>
      <c r="GKZ41" s="298"/>
      <c r="GLA41" s="298"/>
      <c r="GLB41" s="87"/>
      <c r="GLC41" s="87"/>
      <c r="GLD41" s="33"/>
      <c r="GLE41" s="33"/>
      <c r="GLF41" s="87"/>
      <c r="GLG41" s="87"/>
      <c r="GLH41" s="87"/>
      <c r="GLI41" s="87"/>
      <c r="GLJ41" s="34"/>
      <c r="GLK41" s="34"/>
      <c r="GLL41" s="35"/>
      <c r="GLM41" s="35"/>
      <c r="GLN41" s="35"/>
      <c r="GLO41" s="35"/>
      <c r="GLP41" s="35"/>
      <c r="GLQ41" s="35"/>
      <c r="GLR41" s="35"/>
      <c r="GLS41" s="35"/>
      <c r="GLT41" s="35"/>
      <c r="GLU41" s="35"/>
      <c r="GLV41" s="35"/>
      <c r="GLW41" s="35"/>
      <c r="GLX41" s="36"/>
      <c r="GLY41" s="35"/>
      <c r="GLZ41" s="35"/>
      <c r="GMA41" s="35"/>
      <c r="GMB41" s="35"/>
      <c r="GMC41" s="35"/>
      <c r="GMD41" s="35"/>
      <c r="GME41" s="35"/>
      <c r="GMF41" s="35"/>
      <c r="GMG41" s="35"/>
      <c r="GMH41" s="35"/>
      <c r="GMI41" s="35"/>
      <c r="GMJ41" s="35"/>
      <c r="GMK41" s="36"/>
      <c r="GML41" s="37"/>
      <c r="GMM41" s="16"/>
      <c r="GMN41" s="38"/>
      <c r="GMO41" s="39"/>
      <c r="GMP41" s="32"/>
      <c r="GMQ41" s="32"/>
      <c r="GMR41" s="298"/>
      <c r="GMS41" s="298"/>
      <c r="GMT41" s="298"/>
      <c r="GMU41" s="87"/>
      <c r="GMV41" s="87"/>
      <c r="GMW41" s="33"/>
      <c r="GMX41" s="33"/>
      <c r="GMY41" s="87"/>
      <c r="GMZ41" s="87"/>
      <c r="GNA41" s="87"/>
      <c r="GNB41" s="87"/>
      <c r="GNC41" s="34"/>
      <c r="GND41" s="34"/>
      <c r="GNE41" s="35"/>
      <c r="GNF41" s="35"/>
      <c r="GNG41" s="35"/>
      <c r="GNH41" s="35"/>
      <c r="GNI41" s="35"/>
      <c r="GNJ41" s="35"/>
      <c r="GNK41" s="35"/>
      <c r="GNL41" s="35"/>
      <c r="GNM41" s="35"/>
      <c r="GNN41" s="35"/>
      <c r="GNO41" s="35"/>
      <c r="GNP41" s="35"/>
      <c r="GNQ41" s="36"/>
      <c r="GNR41" s="35"/>
      <c r="GNS41" s="35"/>
      <c r="GNT41" s="35"/>
      <c r="GNU41" s="35"/>
      <c r="GNV41" s="35"/>
      <c r="GNW41" s="35"/>
      <c r="GNX41" s="35"/>
      <c r="GNY41" s="35"/>
      <c r="GNZ41" s="35"/>
      <c r="GOA41" s="35"/>
      <c r="GOB41" s="35"/>
      <c r="GOC41" s="35"/>
      <c r="GOD41" s="36"/>
      <c r="GOE41" s="37"/>
      <c r="GOF41" s="16"/>
      <c r="GOG41" s="38"/>
      <c r="GOH41" s="39"/>
      <c r="GOI41" s="32"/>
      <c r="GOJ41" s="32"/>
      <c r="GOK41" s="298"/>
      <c r="GOL41" s="298"/>
      <c r="GOM41" s="298"/>
      <c r="GON41" s="87"/>
      <c r="GOO41" s="87"/>
      <c r="GOP41" s="33"/>
      <c r="GOQ41" s="33"/>
      <c r="GOR41" s="87"/>
      <c r="GOS41" s="87"/>
      <c r="GOT41" s="87"/>
      <c r="GOU41" s="87"/>
      <c r="GOV41" s="34"/>
      <c r="GOW41" s="34"/>
      <c r="GOX41" s="35"/>
      <c r="GOY41" s="35"/>
      <c r="GOZ41" s="35"/>
      <c r="GPA41" s="35"/>
      <c r="GPB41" s="35"/>
      <c r="GPC41" s="35"/>
      <c r="GPD41" s="35"/>
      <c r="GPE41" s="35"/>
      <c r="GPF41" s="35"/>
      <c r="GPG41" s="35"/>
      <c r="GPH41" s="35"/>
      <c r="GPI41" s="35"/>
      <c r="GPJ41" s="36"/>
      <c r="GPK41" s="35"/>
      <c r="GPL41" s="35"/>
      <c r="GPM41" s="35"/>
      <c r="GPN41" s="35"/>
      <c r="GPO41" s="35"/>
      <c r="GPP41" s="35"/>
      <c r="GPQ41" s="35"/>
      <c r="GPR41" s="35"/>
      <c r="GPS41" s="35"/>
      <c r="GPT41" s="35"/>
      <c r="GPU41" s="35"/>
      <c r="GPV41" s="35"/>
      <c r="GPW41" s="36"/>
      <c r="GPX41" s="37"/>
      <c r="GPY41" s="16"/>
      <c r="GPZ41" s="38"/>
      <c r="GQA41" s="39"/>
      <c r="GQB41" s="32"/>
      <c r="GQC41" s="32"/>
      <c r="GQD41" s="298"/>
      <c r="GQE41" s="298"/>
      <c r="GQF41" s="298"/>
      <c r="GQG41" s="87"/>
      <c r="GQH41" s="87"/>
      <c r="GQI41" s="33"/>
      <c r="GQJ41" s="33"/>
      <c r="GQK41" s="87"/>
      <c r="GQL41" s="87"/>
      <c r="GQM41" s="87"/>
      <c r="GQN41" s="87"/>
      <c r="GQO41" s="34"/>
      <c r="GQP41" s="34"/>
      <c r="GQQ41" s="35"/>
      <c r="GQR41" s="35"/>
      <c r="GQS41" s="35"/>
      <c r="GQT41" s="35"/>
      <c r="GQU41" s="35"/>
      <c r="GQV41" s="35"/>
      <c r="GQW41" s="35"/>
      <c r="GQX41" s="35"/>
      <c r="GQY41" s="35"/>
      <c r="GQZ41" s="35"/>
      <c r="GRA41" s="35"/>
      <c r="GRB41" s="35"/>
      <c r="GRC41" s="36"/>
      <c r="GRD41" s="35"/>
      <c r="GRE41" s="35"/>
      <c r="GRF41" s="35"/>
      <c r="GRG41" s="35"/>
      <c r="GRH41" s="35"/>
      <c r="GRI41" s="35"/>
      <c r="GRJ41" s="35"/>
      <c r="GRK41" s="35"/>
      <c r="GRL41" s="35"/>
      <c r="GRM41" s="35"/>
      <c r="GRN41" s="35"/>
      <c r="GRO41" s="35"/>
      <c r="GRP41" s="36"/>
      <c r="GRQ41" s="37"/>
      <c r="GRR41" s="16"/>
      <c r="GRS41" s="38"/>
      <c r="GRT41" s="39"/>
      <c r="GRU41" s="32"/>
      <c r="GRV41" s="32"/>
      <c r="GRW41" s="298"/>
      <c r="GRX41" s="298"/>
      <c r="GRY41" s="298"/>
      <c r="GRZ41" s="87"/>
      <c r="GSA41" s="87"/>
      <c r="GSB41" s="33"/>
      <c r="GSC41" s="33"/>
      <c r="GSD41" s="87"/>
      <c r="GSE41" s="87"/>
      <c r="GSF41" s="87"/>
      <c r="GSG41" s="87"/>
      <c r="GSH41" s="34"/>
      <c r="GSI41" s="34"/>
      <c r="GSJ41" s="35"/>
      <c r="GSK41" s="35"/>
      <c r="GSL41" s="35"/>
      <c r="GSM41" s="35"/>
      <c r="GSN41" s="35"/>
      <c r="GSO41" s="35"/>
      <c r="GSP41" s="35"/>
      <c r="GSQ41" s="35"/>
      <c r="GSR41" s="35"/>
      <c r="GSS41" s="35"/>
      <c r="GST41" s="35"/>
      <c r="GSU41" s="35"/>
      <c r="GSV41" s="36"/>
      <c r="GSW41" s="35"/>
      <c r="GSX41" s="35"/>
      <c r="GSY41" s="35"/>
      <c r="GSZ41" s="35"/>
      <c r="GTA41" s="35"/>
      <c r="GTB41" s="35"/>
      <c r="GTC41" s="35"/>
      <c r="GTD41" s="35"/>
      <c r="GTE41" s="35"/>
      <c r="GTF41" s="35"/>
      <c r="GTG41" s="35"/>
      <c r="GTH41" s="35"/>
      <c r="GTI41" s="36"/>
      <c r="GTJ41" s="37"/>
      <c r="GTK41" s="16"/>
      <c r="GTL41" s="38"/>
      <c r="GTM41" s="39"/>
      <c r="GTN41" s="32"/>
      <c r="GTO41" s="32"/>
      <c r="GTP41" s="298"/>
      <c r="GTQ41" s="298"/>
      <c r="GTR41" s="298"/>
      <c r="GTS41" s="87"/>
      <c r="GTT41" s="87"/>
      <c r="GTU41" s="33"/>
      <c r="GTV41" s="33"/>
      <c r="GTW41" s="87"/>
      <c r="GTX41" s="87"/>
      <c r="GTY41" s="87"/>
      <c r="GTZ41" s="87"/>
      <c r="GUA41" s="34"/>
      <c r="GUB41" s="34"/>
      <c r="GUC41" s="35"/>
      <c r="GUD41" s="35"/>
      <c r="GUE41" s="35"/>
      <c r="GUF41" s="35"/>
      <c r="GUG41" s="35"/>
      <c r="GUH41" s="35"/>
      <c r="GUI41" s="35"/>
      <c r="GUJ41" s="35"/>
      <c r="GUK41" s="35"/>
      <c r="GUL41" s="35"/>
      <c r="GUM41" s="35"/>
      <c r="GUN41" s="35"/>
      <c r="GUO41" s="36"/>
      <c r="GUP41" s="35"/>
      <c r="GUQ41" s="35"/>
      <c r="GUR41" s="35"/>
      <c r="GUS41" s="35"/>
      <c r="GUT41" s="35"/>
      <c r="GUU41" s="35"/>
      <c r="GUV41" s="35"/>
      <c r="GUW41" s="35"/>
      <c r="GUX41" s="35"/>
      <c r="GUY41" s="35"/>
      <c r="GUZ41" s="35"/>
      <c r="GVA41" s="35"/>
      <c r="GVB41" s="36"/>
      <c r="GVC41" s="37"/>
      <c r="GVD41" s="16"/>
      <c r="GVE41" s="38"/>
      <c r="GVF41" s="39"/>
      <c r="GVG41" s="32"/>
      <c r="GVH41" s="32"/>
      <c r="GVI41" s="298"/>
      <c r="GVJ41" s="298"/>
      <c r="GVK41" s="298"/>
      <c r="GVL41" s="87"/>
      <c r="GVM41" s="87"/>
      <c r="GVN41" s="33"/>
      <c r="GVO41" s="33"/>
      <c r="GVP41" s="87"/>
      <c r="GVQ41" s="87"/>
      <c r="GVR41" s="87"/>
      <c r="GVS41" s="87"/>
      <c r="GVT41" s="34"/>
      <c r="GVU41" s="34"/>
      <c r="GVV41" s="35"/>
      <c r="GVW41" s="35"/>
      <c r="GVX41" s="35"/>
      <c r="GVY41" s="35"/>
      <c r="GVZ41" s="35"/>
      <c r="GWA41" s="35"/>
      <c r="GWB41" s="35"/>
      <c r="GWC41" s="35"/>
      <c r="GWD41" s="35"/>
      <c r="GWE41" s="35"/>
      <c r="GWF41" s="35"/>
      <c r="GWG41" s="35"/>
      <c r="GWH41" s="36"/>
      <c r="GWI41" s="35"/>
      <c r="GWJ41" s="35"/>
      <c r="GWK41" s="35"/>
      <c r="GWL41" s="35"/>
      <c r="GWM41" s="35"/>
      <c r="GWN41" s="35"/>
      <c r="GWO41" s="35"/>
      <c r="GWP41" s="35"/>
      <c r="GWQ41" s="35"/>
      <c r="GWR41" s="35"/>
      <c r="GWS41" s="35"/>
      <c r="GWT41" s="35"/>
      <c r="GWU41" s="36"/>
      <c r="GWV41" s="37"/>
      <c r="GWW41" s="16"/>
      <c r="GWX41" s="38"/>
      <c r="GWY41" s="39"/>
      <c r="GWZ41" s="32"/>
      <c r="GXA41" s="32"/>
      <c r="GXB41" s="298"/>
      <c r="GXC41" s="298"/>
      <c r="GXD41" s="298"/>
      <c r="GXE41" s="87"/>
      <c r="GXF41" s="87"/>
      <c r="GXG41" s="33"/>
      <c r="GXH41" s="33"/>
      <c r="GXI41" s="87"/>
      <c r="GXJ41" s="87"/>
      <c r="GXK41" s="87"/>
      <c r="GXL41" s="87"/>
      <c r="GXM41" s="34"/>
      <c r="GXN41" s="34"/>
      <c r="GXO41" s="35"/>
      <c r="GXP41" s="35"/>
      <c r="GXQ41" s="35"/>
      <c r="GXR41" s="35"/>
      <c r="GXS41" s="35"/>
      <c r="GXT41" s="35"/>
      <c r="GXU41" s="35"/>
      <c r="GXV41" s="35"/>
      <c r="GXW41" s="35"/>
      <c r="GXX41" s="35"/>
      <c r="GXY41" s="35"/>
      <c r="GXZ41" s="35"/>
      <c r="GYA41" s="36"/>
      <c r="GYB41" s="35"/>
      <c r="GYC41" s="35"/>
      <c r="GYD41" s="35"/>
      <c r="GYE41" s="35"/>
      <c r="GYF41" s="35"/>
      <c r="GYG41" s="35"/>
      <c r="GYH41" s="35"/>
      <c r="GYI41" s="35"/>
      <c r="GYJ41" s="35"/>
      <c r="GYK41" s="35"/>
      <c r="GYL41" s="35"/>
      <c r="GYM41" s="35"/>
      <c r="GYN41" s="36"/>
      <c r="GYO41" s="37"/>
      <c r="GYP41" s="16"/>
      <c r="GYQ41" s="38"/>
      <c r="GYR41" s="39"/>
      <c r="GYS41" s="32"/>
      <c r="GYT41" s="32"/>
      <c r="GYU41" s="298"/>
      <c r="GYV41" s="298"/>
      <c r="GYW41" s="298"/>
      <c r="GYX41" s="87"/>
      <c r="GYY41" s="87"/>
      <c r="GYZ41" s="33"/>
      <c r="GZA41" s="33"/>
      <c r="GZB41" s="87"/>
      <c r="GZC41" s="87"/>
      <c r="GZD41" s="87"/>
      <c r="GZE41" s="87"/>
      <c r="GZF41" s="34"/>
      <c r="GZG41" s="34"/>
      <c r="GZH41" s="35"/>
      <c r="GZI41" s="35"/>
      <c r="GZJ41" s="35"/>
      <c r="GZK41" s="35"/>
      <c r="GZL41" s="35"/>
      <c r="GZM41" s="35"/>
      <c r="GZN41" s="35"/>
      <c r="GZO41" s="35"/>
      <c r="GZP41" s="35"/>
      <c r="GZQ41" s="35"/>
      <c r="GZR41" s="35"/>
      <c r="GZS41" s="35"/>
      <c r="GZT41" s="36"/>
      <c r="GZU41" s="35"/>
      <c r="GZV41" s="35"/>
      <c r="GZW41" s="35"/>
      <c r="GZX41" s="35"/>
      <c r="GZY41" s="35"/>
      <c r="GZZ41" s="35"/>
      <c r="HAA41" s="35"/>
      <c r="HAB41" s="35"/>
      <c r="HAC41" s="35"/>
      <c r="HAD41" s="35"/>
      <c r="HAE41" s="35"/>
      <c r="HAF41" s="35"/>
      <c r="HAG41" s="36"/>
      <c r="HAH41" s="37"/>
      <c r="HAI41" s="16"/>
      <c r="HAJ41" s="38"/>
      <c r="HAK41" s="39"/>
      <c r="HAL41" s="32"/>
      <c r="HAM41" s="32"/>
      <c r="HAN41" s="298"/>
      <c r="HAO41" s="298"/>
      <c r="HAP41" s="298"/>
      <c r="HAQ41" s="87"/>
      <c r="HAR41" s="87"/>
      <c r="HAS41" s="33"/>
      <c r="HAT41" s="33"/>
      <c r="HAU41" s="87"/>
      <c r="HAV41" s="87"/>
      <c r="HAW41" s="87"/>
      <c r="HAX41" s="87"/>
      <c r="HAY41" s="34"/>
      <c r="HAZ41" s="34"/>
      <c r="HBA41" s="35"/>
      <c r="HBB41" s="35"/>
      <c r="HBC41" s="35"/>
      <c r="HBD41" s="35"/>
      <c r="HBE41" s="35"/>
      <c r="HBF41" s="35"/>
      <c r="HBG41" s="35"/>
      <c r="HBH41" s="35"/>
      <c r="HBI41" s="35"/>
      <c r="HBJ41" s="35"/>
      <c r="HBK41" s="35"/>
      <c r="HBL41" s="35"/>
      <c r="HBM41" s="36"/>
      <c r="HBN41" s="35"/>
      <c r="HBO41" s="35"/>
      <c r="HBP41" s="35"/>
      <c r="HBQ41" s="35"/>
      <c r="HBR41" s="35"/>
      <c r="HBS41" s="35"/>
      <c r="HBT41" s="35"/>
      <c r="HBU41" s="35"/>
      <c r="HBV41" s="35"/>
      <c r="HBW41" s="35"/>
      <c r="HBX41" s="35"/>
      <c r="HBY41" s="35"/>
      <c r="HBZ41" s="36"/>
      <c r="HCA41" s="37"/>
      <c r="HCB41" s="16"/>
      <c r="HCC41" s="38"/>
      <c r="HCD41" s="39"/>
      <c r="HCE41" s="32"/>
      <c r="HCF41" s="32"/>
      <c r="HCG41" s="298"/>
      <c r="HCH41" s="298"/>
      <c r="HCI41" s="298"/>
      <c r="HCJ41" s="87"/>
      <c r="HCK41" s="87"/>
      <c r="HCL41" s="33"/>
      <c r="HCM41" s="33"/>
      <c r="HCN41" s="87"/>
      <c r="HCO41" s="87"/>
      <c r="HCP41" s="87"/>
      <c r="HCQ41" s="87"/>
      <c r="HCR41" s="34"/>
      <c r="HCS41" s="34"/>
      <c r="HCT41" s="35"/>
      <c r="HCU41" s="35"/>
      <c r="HCV41" s="35"/>
      <c r="HCW41" s="35"/>
      <c r="HCX41" s="35"/>
      <c r="HCY41" s="35"/>
      <c r="HCZ41" s="35"/>
      <c r="HDA41" s="35"/>
      <c r="HDB41" s="35"/>
      <c r="HDC41" s="35"/>
      <c r="HDD41" s="35"/>
      <c r="HDE41" s="35"/>
      <c r="HDF41" s="36"/>
      <c r="HDG41" s="35"/>
      <c r="HDH41" s="35"/>
      <c r="HDI41" s="35"/>
      <c r="HDJ41" s="35"/>
      <c r="HDK41" s="35"/>
      <c r="HDL41" s="35"/>
      <c r="HDM41" s="35"/>
      <c r="HDN41" s="35"/>
      <c r="HDO41" s="35"/>
      <c r="HDP41" s="35"/>
      <c r="HDQ41" s="35"/>
      <c r="HDR41" s="35"/>
      <c r="HDS41" s="36"/>
      <c r="HDT41" s="37"/>
      <c r="HDU41" s="16"/>
      <c r="HDV41" s="38"/>
      <c r="HDW41" s="39"/>
      <c r="HDX41" s="32"/>
      <c r="HDY41" s="32"/>
      <c r="HDZ41" s="298"/>
      <c r="HEA41" s="298"/>
      <c r="HEB41" s="298"/>
      <c r="HEC41" s="87"/>
      <c r="HED41" s="87"/>
      <c r="HEE41" s="33"/>
      <c r="HEF41" s="33"/>
      <c r="HEG41" s="87"/>
      <c r="HEH41" s="87"/>
      <c r="HEI41" s="87"/>
      <c r="HEJ41" s="87"/>
      <c r="HEK41" s="34"/>
      <c r="HEL41" s="34"/>
      <c r="HEM41" s="35"/>
      <c r="HEN41" s="35"/>
      <c r="HEO41" s="35"/>
      <c r="HEP41" s="35"/>
      <c r="HEQ41" s="35"/>
      <c r="HER41" s="35"/>
      <c r="HES41" s="35"/>
      <c r="HET41" s="35"/>
      <c r="HEU41" s="35"/>
      <c r="HEV41" s="35"/>
      <c r="HEW41" s="35"/>
      <c r="HEX41" s="35"/>
      <c r="HEY41" s="36"/>
      <c r="HEZ41" s="35"/>
      <c r="HFA41" s="35"/>
      <c r="HFB41" s="35"/>
      <c r="HFC41" s="35"/>
      <c r="HFD41" s="35"/>
      <c r="HFE41" s="35"/>
      <c r="HFF41" s="35"/>
      <c r="HFG41" s="35"/>
      <c r="HFH41" s="35"/>
      <c r="HFI41" s="35"/>
      <c r="HFJ41" s="35"/>
      <c r="HFK41" s="35"/>
      <c r="HFL41" s="36"/>
      <c r="HFM41" s="37"/>
      <c r="HFN41" s="16"/>
      <c r="HFO41" s="38"/>
      <c r="HFP41" s="39"/>
      <c r="HFQ41" s="32"/>
      <c r="HFR41" s="32"/>
      <c r="HFS41" s="298"/>
      <c r="HFT41" s="298"/>
      <c r="HFU41" s="298"/>
      <c r="HFV41" s="87"/>
      <c r="HFW41" s="87"/>
      <c r="HFX41" s="33"/>
      <c r="HFY41" s="33"/>
      <c r="HFZ41" s="87"/>
      <c r="HGA41" s="87"/>
      <c r="HGB41" s="87"/>
      <c r="HGC41" s="87"/>
      <c r="HGD41" s="34"/>
      <c r="HGE41" s="34"/>
      <c r="HGF41" s="35"/>
      <c r="HGG41" s="35"/>
      <c r="HGH41" s="35"/>
      <c r="HGI41" s="35"/>
      <c r="HGJ41" s="35"/>
      <c r="HGK41" s="35"/>
      <c r="HGL41" s="35"/>
      <c r="HGM41" s="35"/>
      <c r="HGN41" s="35"/>
      <c r="HGO41" s="35"/>
      <c r="HGP41" s="35"/>
      <c r="HGQ41" s="35"/>
      <c r="HGR41" s="36"/>
      <c r="HGS41" s="35"/>
      <c r="HGT41" s="35"/>
      <c r="HGU41" s="35"/>
      <c r="HGV41" s="35"/>
      <c r="HGW41" s="35"/>
      <c r="HGX41" s="35"/>
      <c r="HGY41" s="35"/>
      <c r="HGZ41" s="35"/>
      <c r="HHA41" s="35"/>
      <c r="HHB41" s="35"/>
      <c r="HHC41" s="35"/>
      <c r="HHD41" s="35"/>
      <c r="HHE41" s="36"/>
      <c r="HHF41" s="37"/>
      <c r="HHG41" s="16"/>
      <c r="HHH41" s="38"/>
      <c r="HHI41" s="39"/>
      <c r="HHJ41" s="32"/>
      <c r="HHK41" s="32"/>
      <c r="HHL41" s="298"/>
      <c r="HHM41" s="298"/>
      <c r="HHN41" s="298"/>
      <c r="HHO41" s="87"/>
      <c r="HHP41" s="87"/>
      <c r="HHQ41" s="33"/>
      <c r="HHR41" s="33"/>
      <c r="HHS41" s="87"/>
      <c r="HHT41" s="87"/>
      <c r="HHU41" s="87"/>
      <c r="HHV41" s="87"/>
      <c r="HHW41" s="34"/>
      <c r="HHX41" s="34"/>
      <c r="HHY41" s="35"/>
      <c r="HHZ41" s="35"/>
      <c r="HIA41" s="35"/>
      <c r="HIB41" s="35"/>
      <c r="HIC41" s="35"/>
      <c r="HID41" s="35"/>
      <c r="HIE41" s="35"/>
      <c r="HIF41" s="35"/>
      <c r="HIG41" s="35"/>
      <c r="HIH41" s="35"/>
      <c r="HII41" s="35"/>
      <c r="HIJ41" s="35"/>
      <c r="HIK41" s="36"/>
      <c r="HIL41" s="35"/>
      <c r="HIM41" s="35"/>
      <c r="HIN41" s="35"/>
      <c r="HIO41" s="35"/>
      <c r="HIP41" s="35"/>
      <c r="HIQ41" s="35"/>
      <c r="HIR41" s="35"/>
      <c r="HIS41" s="35"/>
      <c r="HIT41" s="35"/>
      <c r="HIU41" s="35"/>
      <c r="HIV41" s="35"/>
      <c r="HIW41" s="35"/>
      <c r="HIX41" s="36"/>
      <c r="HIY41" s="37"/>
      <c r="HIZ41" s="16"/>
      <c r="HJA41" s="38"/>
      <c r="HJB41" s="39"/>
      <c r="HJC41" s="32"/>
      <c r="HJD41" s="32"/>
      <c r="HJE41" s="298"/>
      <c r="HJF41" s="298"/>
      <c r="HJG41" s="298"/>
      <c r="HJH41" s="87"/>
      <c r="HJI41" s="87"/>
      <c r="HJJ41" s="33"/>
      <c r="HJK41" s="33"/>
      <c r="HJL41" s="87"/>
      <c r="HJM41" s="87"/>
      <c r="HJN41" s="87"/>
      <c r="HJO41" s="87"/>
      <c r="HJP41" s="34"/>
      <c r="HJQ41" s="34"/>
      <c r="HJR41" s="35"/>
      <c r="HJS41" s="35"/>
      <c r="HJT41" s="35"/>
      <c r="HJU41" s="35"/>
      <c r="HJV41" s="35"/>
      <c r="HJW41" s="35"/>
      <c r="HJX41" s="35"/>
      <c r="HJY41" s="35"/>
      <c r="HJZ41" s="35"/>
      <c r="HKA41" s="35"/>
      <c r="HKB41" s="35"/>
      <c r="HKC41" s="35"/>
      <c r="HKD41" s="36"/>
      <c r="HKE41" s="35"/>
      <c r="HKF41" s="35"/>
      <c r="HKG41" s="35"/>
      <c r="HKH41" s="35"/>
      <c r="HKI41" s="35"/>
      <c r="HKJ41" s="35"/>
      <c r="HKK41" s="35"/>
      <c r="HKL41" s="35"/>
      <c r="HKM41" s="35"/>
      <c r="HKN41" s="35"/>
      <c r="HKO41" s="35"/>
      <c r="HKP41" s="35"/>
      <c r="HKQ41" s="36"/>
      <c r="HKR41" s="37"/>
      <c r="HKS41" s="16"/>
      <c r="HKT41" s="38"/>
      <c r="HKU41" s="39"/>
      <c r="HKV41" s="32"/>
      <c r="HKW41" s="32"/>
      <c r="HKX41" s="298"/>
      <c r="HKY41" s="298"/>
      <c r="HKZ41" s="298"/>
      <c r="HLA41" s="87"/>
      <c r="HLB41" s="87"/>
      <c r="HLC41" s="33"/>
      <c r="HLD41" s="33"/>
      <c r="HLE41" s="87"/>
      <c r="HLF41" s="87"/>
      <c r="HLG41" s="87"/>
      <c r="HLH41" s="87"/>
      <c r="HLI41" s="34"/>
      <c r="HLJ41" s="34"/>
      <c r="HLK41" s="35"/>
      <c r="HLL41" s="35"/>
      <c r="HLM41" s="35"/>
      <c r="HLN41" s="35"/>
      <c r="HLO41" s="35"/>
      <c r="HLP41" s="35"/>
      <c r="HLQ41" s="35"/>
      <c r="HLR41" s="35"/>
      <c r="HLS41" s="35"/>
      <c r="HLT41" s="35"/>
      <c r="HLU41" s="35"/>
      <c r="HLV41" s="35"/>
      <c r="HLW41" s="36"/>
      <c r="HLX41" s="35"/>
      <c r="HLY41" s="35"/>
      <c r="HLZ41" s="35"/>
      <c r="HMA41" s="35"/>
      <c r="HMB41" s="35"/>
      <c r="HMC41" s="35"/>
      <c r="HMD41" s="35"/>
      <c r="HME41" s="35"/>
      <c r="HMF41" s="35"/>
      <c r="HMG41" s="35"/>
      <c r="HMH41" s="35"/>
      <c r="HMI41" s="35"/>
      <c r="HMJ41" s="36"/>
      <c r="HMK41" s="37"/>
      <c r="HML41" s="16"/>
      <c r="HMM41" s="38"/>
      <c r="HMN41" s="39"/>
      <c r="HMO41" s="32"/>
      <c r="HMP41" s="32"/>
      <c r="HMQ41" s="298"/>
      <c r="HMR41" s="298"/>
      <c r="HMS41" s="298"/>
      <c r="HMT41" s="87"/>
      <c r="HMU41" s="87"/>
      <c r="HMV41" s="33"/>
      <c r="HMW41" s="33"/>
      <c r="HMX41" s="87"/>
      <c r="HMY41" s="87"/>
      <c r="HMZ41" s="87"/>
      <c r="HNA41" s="87"/>
      <c r="HNB41" s="34"/>
      <c r="HNC41" s="34"/>
      <c r="HND41" s="35"/>
      <c r="HNE41" s="35"/>
      <c r="HNF41" s="35"/>
      <c r="HNG41" s="35"/>
      <c r="HNH41" s="35"/>
      <c r="HNI41" s="35"/>
      <c r="HNJ41" s="35"/>
      <c r="HNK41" s="35"/>
      <c r="HNL41" s="35"/>
      <c r="HNM41" s="35"/>
      <c r="HNN41" s="35"/>
      <c r="HNO41" s="35"/>
      <c r="HNP41" s="36"/>
      <c r="HNQ41" s="35"/>
      <c r="HNR41" s="35"/>
      <c r="HNS41" s="35"/>
      <c r="HNT41" s="35"/>
      <c r="HNU41" s="35"/>
      <c r="HNV41" s="35"/>
      <c r="HNW41" s="35"/>
      <c r="HNX41" s="35"/>
      <c r="HNY41" s="35"/>
      <c r="HNZ41" s="35"/>
      <c r="HOA41" s="35"/>
      <c r="HOB41" s="35"/>
      <c r="HOC41" s="36"/>
      <c r="HOD41" s="37"/>
      <c r="HOE41" s="16"/>
      <c r="HOF41" s="38"/>
      <c r="HOG41" s="39"/>
      <c r="HOH41" s="32"/>
      <c r="HOI41" s="32"/>
      <c r="HOJ41" s="298"/>
      <c r="HOK41" s="298"/>
      <c r="HOL41" s="298"/>
      <c r="HOM41" s="87"/>
      <c r="HON41" s="87"/>
      <c r="HOO41" s="33"/>
      <c r="HOP41" s="33"/>
      <c r="HOQ41" s="87"/>
      <c r="HOR41" s="87"/>
      <c r="HOS41" s="87"/>
      <c r="HOT41" s="87"/>
      <c r="HOU41" s="34"/>
      <c r="HOV41" s="34"/>
      <c r="HOW41" s="35"/>
      <c r="HOX41" s="35"/>
      <c r="HOY41" s="35"/>
      <c r="HOZ41" s="35"/>
      <c r="HPA41" s="35"/>
      <c r="HPB41" s="35"/>
      <c r="HPC41" s="35"/>
      <c r="HPD41" s="35"/>
      <c r="HPE41" s="35"/>
      <c r="HPF41" s="35"/>
      <c r="HPG41" s="35"/>
      <c r="HPH41" s="35"/>
      <c r="HPI41" s="36"/>
      <c r="HPJ41" s="35"/>
      <c r="HPK41" s="35"/>
      <c r="HPL41" s="35"/>
      <c r="HPM41" s="35"/>
      <c r="HPN41" s="35"/>
      <c r="HPO41" s="35"/>
      <c r="HPP41" s="35"/>
      <c r="HPQ41" s="35"/>
      <c r="HPR41" s="35"/>
      <c r="HPS41" s="35"/>
      <c r="HPT41" s="35"/>
      <c r="HPU41" s="35"/>
      <c r="HPV41" s="36"/>
      <c r="HPW41" s="37"/>
      <c r="HPX41" s="16"/>
      <c r="HPY41" s="38"/>
      <c r="HPZ41" s="39"/>
      <c r="HQA41" s="32"/>
      <c r="HQB41" s="32"/>
      <c r="HQC41" s="298"/>
      <c r="HQD41" s="298"/>
      <c r="HQE41" s="298"/>
      <c r="HQF41" s="87"/>
      <c r="HQG41" s="87"/>
      <c r="HQH41" s="33"/>
      <c r="HQI41" s="33"/>
      <c r="HQJ41" s="87"/>
      <c r="HQK41" s="87"/>
      <c r="HQL41" s="87"/>
      <c r="HQM41" s="87"/>
      <c r="HQN41" s="34"/>
      <c r="HQO41" s="34"/>
      <c r="HQP41" s="35"/>
      <c r="HQQ41" s="35"/>
      <c r="HQR41" s="35"/>
      <c r="HQS41" s="35"/>
      <c r="HQT41" s="35"/>
      <c r="HQU41" s="35"/>
      <c r="HQV41" s="35"/>
      <c r="HQW41" s="35"/>
      <c r="HQX41" s="35"/>
      <c r="HQY41" s="35"/>
      <c r="HQZ41" s="35"/>
      <c r="HRA41" s="35"/>
      <c r="HRB41" s="36"/>
      <c r="HRC41" s="35"/>
      <c r="HRD41" s="35"/>
      <c r="HRE41" s="35"/>
      <c r="HRF41" s="35"/>
      <c r="HRG41" s="35"/>
      <c r="HRH41" s="35"/>
      <c r="HRI41" s="35"/>
      <c r="HRJ41" s="35"/>
      <c r="HRK41" s="35"/>
      <c r="HRL41" s="35"/>
      <c r="HRM41" s="35"/>
      <c r="HRN41" s="35"/>
      <c r="HRO41" s="36"/>
      <c r="HRP41" s="37"/>
      <c r="HRQ41" s="16"/>
      <c r="HRR41" s="38"/>
      <c r="HRS41" s="39"/>
      <c r="HRT41" s="32"/>
      <c r="HRU41" s="32"/>
      <c r="HRV41" s="298"/>
      <c r="HRW41" s="298"/>
      <c r="HRX41" s="298"/>
      <c r="HRY41" s="87"/>
      <c r="HRZ41" s="87"/>
      <c r="HSA41" s="33"/>
      <c r="HSB41" s="33"/>
      <c r="HSC41" s="87"/>
      <c r="HSD41" s="87"/>
      <c r="HSE41" s="87"/>
      <c r="HSF41" s="87"/>
      <c r="HSG41" s="34"/>
      <c r="HSH41" s="34"/>
      <c r="HSI41" s="35"/>
      <c r="HSJ41" s="35"/>
      <c r="HSK41" s="35"/>
      <c r="HSL41" s="35"/>
      <c r="HSM41" s="35"/>
      <c r="HSN41" s="35"/>
      <c r="HSO41" s="35"/>
      <c r="HSP41" s="35"/>
      <c r="HSQ41" s="35"/>
      <c r="HSR41" s="35"/>
      <c r="HSS41" s="35"/>
      <c r="HST41" s="35"/>
      <c r="HSU41" s="36"/>
      <c r="HSV41" s="35"/>
      <c r="HSW41" s="35"/>
      <c r="HSX41" s="35"/>
      <c r="HSY41" s="35"/>
      <c r="HSZ41" s="35"/>
      <c r="HTA41" s="35"/>
      <c r="HTB41" s="35"/>
      <c r="HTC41" s="35"/>
      <c r="HTD41" s="35"/>
      <c r="HTE41" s="35"/>
      <c r="HTF41" s="35"/>
      <c r="HTG41" s="35"/>
      <c r="HTH41" s="36"/>
      <c r="HTI41" s="37"/>
      <c r="HTJ41" s="16"/>
      <c r="HTK41" s="38"/>
      <c r="HTL41" s="39"/>
      <c r="HTM41" s="32"/>
      <c r="HTN41" s="32"/>
      <c r="HTO41" s="298"/>
      <c r="HTP41" s="298"/>
      <c r="HTQ41" s="298"/>
      <c r="HTR41" s="87"/>
      <c r="HTS41" s="87"/>
      <c r="HTT41" s="33"/>
      <c r="HTU41" s="33"/>
      <c r="HTV41" s="87"/>
      <c r="HTW41" s="87"/>
      <c r="HTX41" s="87"/>
      <c r="HTY41" s="87"/>
      <c r="HTZ41" s="34"/>
      <c r="HUA41" s="34"/>
      <c r="HUB41" s="35"/>
      <c r="HUC41" s="35"/>
      <c r="HUD41" s="35"/>
      <c r="HUE41" s="35"/>
      <c r="HUF41" s="35"/>
      <c r="HUG41" s="35"/>
      <c r="HUH41" s="35"/>
      <c r="HUI41" s="35"/>
      <c r="HUJ41" s="35"/>
      <c r="HUK41" s="35"/>
      <c r="HUL41" s="35"/>
      <c r="HUM41" s="35"/>
      <c r="HUN41" s="36"/>
      <c r="HUO41" s="35"/>
      <c r="HUP41" s="35"/>
      <c r="HUQ41" s="35"/>
      <c r="HUR41" s="35"/>
      <c r="HUS41" s="35"/>
      <c r="HUT41" s="35"/>
      <c r="HUU41" s="35"/>
      <c r="HUV41" s="35"/>
      <c r="HUW41" s="35"/>
      <c r="HUX41" s="35"/>
      <c r="HUY41" s="35"/>
      <c r="HUZ41" s="35"/>
      <c r="HVA41" s="36"/>
      <c r="HVB41" s="37"/>
      <c r="HVC41" s="16"/>
      <c r="HVD41" s="38"/>
      <c r="HVE41" s="39"/>
      <c r="HVF41" s="32"/>
      <c r="HVG41" s="32"/>
      <c r="HVH41" s="298"/>
      <c r="HVI41" s="298"/>
      <c r="HVJ41" s="298"/>
      <c r="HVK41" s="87"/>
      <c r="HVL41" s="87"/>
      <c r="HVM41" s="33"/>
      <c r="HVN41" s="33"/>
      <c r="HVO41" s="87"/>
      <c r="HVP41" s="87"/>
      <c r="HVQ41" s="87"/>
      <c r="HVR41" s="87"/>
      <c r="HVS41" s="34"/>
      <c r="HVT41" s="34"/>
      <c r="HVU41" s="35"/>
      <c r="HVV41" s="35"/>
      <c r="HVW41" s="35"/>
      <c r="HVX41" s="35"/>
      <c r="HVY41" s="35"/>
      <c r="HVZ41" s="35"/>
      <c r="HWA41" s="35"/>
      <c r="HWB41" s="35"/>
      <c r="HWC41" s="35"/>
      <c r="HWD41" s="35"/>
      <c r="HWE41" s="35"/>
      <c r="HWF41" s="35"/>
      <c r="HWG41" s="36"/>
      <c r="HWH41" s="35"/>
      <c r="HWI41" s="35"/>
      <c r="HWJ41" s="35"/>
      <c r="HWK41" s="35"/>
      <c r="HWL41" s="35"/>
      <c r="HWM41" s="35"/>
      <c r="HWN41" s="35"/>
      <c r="HWO41" s="35"/>
      <c r="HWP41" s="35"/>
      <c r="HWQ41" s="35"/>
      <c r="HWR41" s="35"/>
      <c r="HWS41" s="35"/>
      <c r="HWT41" s="36"/>
      <c r="HWU41" s="37"/>
      <c r="HWV41" s="16"/>
      <c r="HWW41" s="38"/>
      <c r="HWX41" s="39"/>
      <c r="HWY41" s="32"/>
      <c r="HWZ41" s="32"/>
      <c r="HXA41" s="298"/>
      <c r="HXB41" s="298"/>
      <c r="HXC41" s="298"/>
      <c r="HXD41" s="87"/>
      <c r="HXE41" s="87"/>
      <c r="HXF41" s="33"/>
      <c r="HXG41" s="33"/>
      <c r="HXH41" s="87"/>
      <c r="HXI41" s="87"/>
      <c r="HXJ41" s="87"/>
      <c r="HXK41" s="87"/>
      <c r="HXL41" s="34"/>
      <c r="HXM41" s="34"/>
      <c r="HXN41" s="35"/>
      <c r="HXO41" s="35"/>
      <c r="HXP41" s="35"/>
      <c r="HXQ41" s="35"/>
      <c r="HXR41" s="35"/>
      <c r="HXS41" s="35"/>
      <c r="HXT41" s="35"/>
      <c r="HXU41" s="35"/>
      <c r="HXV41" s="35"/>
      <c r="HXW41" s="35"/>
      <c r="HXX41" s="35"/>
      <c r="HXY41" s="35"/>
      <c r="HXZ41" s="36"/>
      <c r="HYA41" s="35"/>
      <c r="HYB41" s="35"/>
      <c r="HYC41" s="35"/>
      <c r="HYD41" s="35"/>
      <c r="HYE41" s="35"/>
      <c r="HYF41" s="35"/>
      <c r="HYG41" s="35"/>
      <c r="HYH41" s="35"/>
      <c r="HYI41" s="35"/>
      <c r="HYJ41" s="35"/>
      <c r="HYK41" s="35"/>
      <c r="HYL41" s="35"/>
      <c r="HYM41" s="36"/>
      <c r="HYN41" s="37"/>
      <c r="HYO41" s="16"/>
      <c r="HYP41" s="38"/>
      <c r="HYQ41" s="39"/>
      <c r="HYR41" s="32"/>
      <c r="HYS41" s="32"/>
      <c r="HYT41" s="298"/>
      <c r="HYU41" s="298"/>
      <c r="HYV41" s="298"/>
      <c r="HYW41" s="87"/>
      <c r="HYX41" s="87"/>
      <c r="HYY41" s="33"/>
      <c r="HYZ41" s="33"/>
      <c r="HZA41" s="87"/>
      <c r="HZB41" s="87"/>
      <c r="HZC41" s="87"/>
      <c r="HZD41" s="87"/>
      <c r="HZE41" s="34"/>
      <c r="HZF41" s="34"/>
      <c r="HZG41" s="35"/>
      <c r="HZH41" s="35"/>
      <c r="HZI41" s="35"/>
      <c r="HZJ41" s="35"/>
      <c r="HZK41" s="35"/>
      <c r="HZL41" s="35"/>
      <c r="HZM41" s="35"/>
      <c r="HZN41" s="35"/>
      <c r="HZO41" s="35"/>
      <c r="HZP41" s="35"/>
      <c r="HZQ41" s="35"/>
      <c r="HZR41" s="35"/>
      <c r="HZS41" s="36"/>
      <c r="HZT41" s="35"/>
      <c r="HZU41" s="35"/>
      <c r="HZV41" s="35"/>
      <c r="HZW41" s="35"/>
      <c r="HZX41" s="35"/>
      <c r="HZY41" s="35"/>
      <c r="HZZ41" s="35"/>
      <c r="IAA41" s="35"/>
      <c r="IAB41" s="35"/>
      <c r="IAC41" s="35"/>
      <c r="IAD41" s="35"/>
      <c r="IAE41" s="35"/>
      <c r="IAF41" s="36"/>
      <c r="IAG41" s="37"/>
      <c r="IAH41" s="16"/>
      <c r="IAI41" s="38"/>
      <c r="IAJ41" s="39"/>
      <c r="IAK41" s="32"/>
      <c r="IAL41" s="32"/>
      <c r="IAM41" s="298"/>
      <c r="IAN41" s="298"/>
      <c r="IAO41" s="298"/>
      <c r="IAP41" s="87"/>
      <c r="IAQ41" s="87"/>
      <c r="IAR41" s="33"/>
      <c r="IAS41" s="33"/>
      <c r="IAT41" s="87"/>
      <c r="IAU41" s="87"/>
      <c r="IAV41" s="87"/>
      <c r="IAW41" s="87"/>
      <c r="IAX41" s="34"/>
      <c r="IAY41" s="34"/>
      <c r="IAZ41" s="35"/>
      <c r="IBA41" s="35"/>
      <c r="IBB41" s="35"/>
      <c r="IBC41" s="35"/>
      <c r="IBD41" s="35"/>
      <c r="IBE41" s="35"/>
      <c r="IBF41" s="35"/>
      <c r="IBG41" s="35"/>
      <c r="IBH41" s="35"/>
      <c r="IBI41" s="35"/>
      <c r="IBJ41" s="35"/>
      <c r="IBK41" s="35"/>
      <c r="IBL41" s="36"/>
      <c r="IBM41" s="35"/>
      <c r="IBN41" s="35"/>
      <c r="IBO41" s="35"/>
      <c r="IBP41" s="35"/>
      <c r="IBQ41" s="35"/>
      <c r="IBR41" s="35"/>
      <c r="IBS41" s="35"/>
      <c r="IBT41" s="35"/>
      <c r="IBU41" s="35"/>
      <c r="IBV41" s="35"/>
      <c r="IBW41" s="35"/>
      <c r="IBX41" s="35"/>
      <c r="IBY41" s="36"/>
      <c r="IBZ41" s="37"/>
      <c r="ICA41" s="16"/>
      <c r="ICB41" s="38"/>
      <c r="ICC41" s="39"/>
      <c r="ICD41" s="32"/>
      <c r="ICE41" s="32"/>
      <c r="ICF41" s="298"/>
      <c r="ICG41" s="298"/>
      <c r="ICH41" s="298"/>
      <c r="ICI41" s="87"/>
      <c r="ICJ41" s="87"/>
      <c r="ICK41" s="33"/>
      <c r="ICL41" s="33"/>
      <c r="ICM41" s="87"/>
      <c r="ICN41" s="87"/>
      <c r="ICO41" s="87"/>
      <c r="ICP41" s="87"/>
      <c r="ICQ41" s="34"/>
      <c r="ICR41" s="34"/>
      <c r="ICS41" s="35"/>
      <c r="ICT41" s="35"/>
      <c r="ICU41" s="35"/>
      <c r="ICV41" s="35"/>
      <c r="ICW41" s="35"/>
      <c r="ICX41" s="35"/>
      <c r="ICY41" s="35"/>
      <c r="ICZ41" s="35"/>
      <c r="IDA41" s="35"/>
      <c r="IDB41" s="35"/>
      <c r="IDC41" s="35"/>
      <c r="IDD41" s="35"/>
      <c r="IDE41" s="36"/>
      <c r="IDF41" s="35"/>
      <c r="IDG41" s="35"/>
      <c r="IDH41" s="35"/>
      <c r="IDI41" s="35"/>
      <c r="IDJ41" s="35"/>
      <c r="IDK41" s="35"/>
      <c r="IDL41" s="35"/>
      <c r="IDM41" s="35"/>
      <c r="IDN41" s="35"/>
      <c r="IDO41" s="35"/>
      <c r="IDP41" s="35"/>
      <c r="IDQ41" s="35"/>
      <c r="IDR41" s="36"/>
      <c r="IDS41" s="37"/>
      <c r="IDT41" s="16"/>
      <c r="IDU41" s="38"/>
      <c r="IDV41" s="39"/>
      <c r="IDW41" s="32"/>
      <c r="IDX41" s="32"/>
      <c r="IDY41" s="298"/>
      <c r="IDZ41" s="298"/>
      <c r="IEA41" s="298"/>
      <c r="IEB41" s="87"/>
      <c r="IEC41" s="87"/>
      <c r="IED41" s="33"/>
      <c r="IEE41" s="33"/>
      <c r="IEF41" s="87"/>
      <c r="IEG41" s="87"/>
      <c r="IEH41" s="87"/>
      <c r="IEI41" s="87"/>
      <c r="IEJ41" s="34"/>
      <c r="IEK41" s="34"/>
      <c r="IEL41" s="35"/>
      <c r="IEM41" s="35"/>
      <c r="IEN41" s="35"/>
      <c r="IEO41" s="35"/>
      <c r="IEP41" s="35"/>
      <c r="IEQ41" s="35"/>
      <c r="IER41" s="35"/>
      <c r="IES41" s="35"/>
      <c r="IET41" s="35"/>
      <c r="IEU41" s="35"/>
      <c r="IEV41" s="35"/>
      <c r="IEW41" s="35"/>
      <c r="IEX41" s="36"/>
      <c r="IEY41" s="35"/>
      <c r="IEZ41" s="35"/>
      <c r="IFA41" s="35"/>
      <c r="IFB41" s="35"/>
      <c r="IFC41" s="35"/>
      <c r="IFD41" s="35"/>
      <c r="IFE41" s="35"/>
      <c r="IFF41" s="35"/>
      <c r="IFG41" s="35"/>
      <c r="IFH41" s="35"/>
      <c r="IFI41" s="35"/>
      <c r="IFJ41" s="35"/>
      <c r="IFK41" s="36"/>
      <c r="IFL41" s="37"/>
      <c r="IFM41" s="16"/>
      <c r="IFN41" s="38"/>
      <c r="IFO41" s="39"/>
      <c r="IFP41" s="32"/>
      <c r="IFQ41" s="32"/>
      <c r="IFR41" s="298"/>
      <c r="IFS41" s="298"/>
      <c r="IFT41" s="298"/>
      <c r="IFU41" s="87"/>
      <c r="IFV41" s="87"/>
      <c r="IFW41" s="33"/>
      <c r="IFX41" s="33"/>
      <c r="IFY41" s="87"/>
      <c r="IFZ41" s="87"/>
      <c r="IGA41" s="87"/>
      <c r="IGB41" s="87"/>
      <c r="IGC41" s="34"/>
      <c r="IGD41" s="34"/>
      <c r="IGE41" s="35"/>
      <c r="IGF41" s="35"/>
      <c r="IGG41" s="35"/>
      <c r="IGH41" s="35"/>
      <c r="IGI41" s="35"/>
      <c r="IGJ41" s="35"/>
      <c r="IGK41" s="35"/>
      <c r="IGL41" s="35"/>
      <c r="IGM41" s="35"/>
      <c r="IGN41" s="35"/>
      <c r="IGO41" s="35"/>
      <c r="IGP41" s="35"/>
      <c r="IGQ41" s="36"/>
      <c r="IGR41" s="35"/>
      <c r="IGS41" s="35"/>
      <c r="IGT41" s="35"/>
      <c r="IGU41" s="35"/>
      <c r="IGV41" s="35"/>
      <c r="IGW41" s="35"/>
      <c r="IGX41" s="35"/>
      <c r="IGY41" s="35"/>
      <c r="IGZ41" s="35"/>
      <c r="IHA41" s="35"/>
      <c r="IHB41" s="35"/>
      <c r="IHC41" s="35"/>
      <c r="IHD41" s="36"/>
      <c r="IHE41" s="37"/>
      <c r="IHF41" s="16"/>
      <c r="IHG41" s="38"/>
      <c r="IHH41" s="39"/>
      <c r="IHI41" s="32"/>
      <c r="IHJ41" s="32"/>
      <c r="IHK41" s="298"/>
      <c r="IHL41" s="298"/>
      <c r="IHM41" s="298"/>
      <c r="IHN41" s="87"/>
      <c r="IHO41" s="87"/>
      <c r="IHP41" s="33"/>
      <c r="IHQ41" s="33"/>
      <c r="IHR41" s="87"/>
      <c r="IHS41" s="87"/>
      <c r="IHT41" s="87"/>
      <c r="IHU41" s="87"/>
      <c r="IHV41" s="34"/>
      <c r="IHW41" s="34"/>
      <c r="IHX41" s="35"/>
      <c r="IHY41" s="35"/>
      <c r="IHZ41" s="35"/>
      <c r="IIA41" s="35"/>
      <c r="IIB41" s="35"/>
      <c r="IIC41" s="35"/>
      <c r="IID41" s="35"/>
      <c r="IIE41" s="35"/>
      <c r="IIF41" s="35"/>
      <c r="IIG41" s="35"/>
      <c r="IIH41" s="35"/>
      <c r="III41" s="35"/>
      <c r="IIJ41" s="36"/>
      <c r="IIK41" s="35"/>
      <c r="IIL41" s="35"/>
      <c r="IIM41" s="35"/>
      <c r="IIN41" s="35"/>
      <c r="IIO41" s="35"/>
      <c r="IIP41" s="35"/>
      <c r="IIQ41" s="35"/>
      <c r="IIR41" s="35"/>
      <c r="IIS41" s="35"/>
      <c r="IIT41" s="35"/>
      <c r="IIU41" s="35"/>
      <c r="IIV41" s="35"/>
      <c r="IIW41" s="36"/>
      <c r="IIX41" s="37"/>
      <c r="IIY41" s="16"/>
      <c r="IIZ41" s="38"/>
      <c r="IJA41" s="39"/>
      <c r="IJB41" s="32"/>
      <c r="IJC41" s="32"/>
      <c r="IJD41" s="298"/>
      <c r="IJE41" s="298"/>
      <c r="IJF41" s="298"/>
      <c r="IJG41" s="87"/>
      <c r="IJH41" s="87"/>
      <c r="IJI41" s="33"/>
      <c r="IJJ41" s="33"/>
      <c r="IJK41" s="87"/>
      <c r="IJL41" s="87"/>
      <c r="IJM41" s="87"/>
      <c r="IJN41" s="87"/>
      <c r="IJO41" s="34"/>
      <c r="IJP41" s="34"/>
      <c r="IJQ41" s="35"/>
      <c r="IJR41" s="35"/>
      <c r="IJS41" s="35"/>
      <c r="IJT41" s="35"/>
      <c r="IJU41" s="35"/>
      <c r="IJV41" s="35"/>
      <c r="IJW41" s="35"/>
      <c r="IJX41" s="35"/>
      <c r="IJY41" s="35"/>
      <c r="IJZ41" s="35"/>
      <c r="IKA41" s="35"/>
      <c r="IKB41" s="35"/>
      <c r="IKC41" s="36"/>
      <c r="IKD41" s="35"/>
      <c r="IKE41" s="35"/>
      <c r="IKF41" s="35"/>
      <c r="IKG41" s="35"/>
      <c r="IKH41" s="35"/>
      <c r="IKI41" s="35"/>
      <c r="IKJ41" s="35"/>
      <c r="IKK41" s="35"/>
      <c r="IKL41" s="35"/>
      <c r="IKM41" s="35"/>
      <c r="IKN41" s="35"/>
      <c r="IKO41" s="35"/>
      <c r="IKP41" s="36"/>
      <c r="IKQ41" s="37"/>
      <c r="IKR41" s="16"/>
      <c r="IKS41" s="38"/>
      <c r="IKT41" s="39"/>
      <c r="IKU41" s="32"/>
      <c r="IKV41" s="32"/>
      <c r="IKW41" s="298"/>
      <c r="IKX41" s="298"/>
      <c r="IKY41" s="298"/>
      <c r="IKZ41" s="87"/>
      <c r="ILA41" s="87"/>
      <c r="ILB41" s="33"/>
      <c r="ILC41" s="33"/>
      <c r="ILD41" s="87"/>
      <c r="ILE41" s="87"/>
      <c r="ILF41" s="87"/>
      <c r="ILG41" s="87"/>
      <c r="ILH41" s="34"/>
      <c r="ILI41" s="34"/>
      <c r="ILJ41" s="35"/>
      <c r="ILK41" s="35"/>
      <c r="ILL41" s="35"/>
      <c r="ILM41" s="35"/>
      <c r="ILN41" s="35"/>
      <c r="ILO41" s="35"/>
      <c r="ILP41" s="35"/>
      <c r="ILQ41" s="35"/>
      <c r="ILR41" s="35"/>
      <c r="ILS41" s="35"/>
      <c r="ILT41" s="35"/>
      <c r="ILU41" s="35"/>
      <c r="ILV41" s="36"/>
      <c r="ILW41" s="35"/>
      <c r="ILX41" s="35"/>
      <c r="ILY41" s="35"/>
      <c r="ILZ41" s="35"/>
      <c r="IMA41" s="35"/>
      <c r="IMB41" s="35"/>
      <c r="IMC41" s="35"/>
      <c r="IMD41" s="35"/>
      <c r="IME41" s="35"/>
      <c r="IMF41" s="35"/>
      <c r="IMG41" s="35"/>
      <c r="IMH41" s="35"/>
      <c r="IMI41" s="36"/>
      <c r="IMJ41" s="37"/>
      <c r="IMK41" s="16"/>
      <c r="IML41" s="38"/>
      <c r="IMM41" s="39"/>
      <c r="IMN41" s="32"/>
      <c r="IMO41" s="32"/>
      <c r="IMP41" s="298"/>
      <c r="IMQ41" s="298"/>
      <c r="IMR41" s="298"/>
      <c r="IMS41" s="87"/>
      <c r="IMT41" s="87"/>
      <c r="IMU41" s="33"/>
      <c r="IMV41" s="33"/>
      <c r="IMW41" s="87"/>
      <c r="IMX41" s="87"/>
      <c r="IMY41" s="87"/>
      <c r="IMZ41" s="87"/>
      <c r="INA41" s="34"/>
      <c r="INB41" s="34"/>
      <c r="INC41" s="35"/>
      <c r="IND41" s="35"/>
      <c r="INE41" s="35"/>
      <c r="INF41" s="35"/>
      <c r="ING41" s="35"/>
      <c r="INH41" s="35"/>
      <c r="INI41" s="35"/>
      <c r="INJ41" s="35"/>
      <c r="INK41" s="35"/>
      <c r="INL41" s="35"/>
      <c r="INM41" s="35"/>
      <c r="INN41" s="35"/>
      <c r="INO41" s="36"/>
      <c r="INP41" s="35"/>
      <c r="INQ41" s="35"/>
      <c r="INR41" s="35"/>
      <c r="INS41" s="35"/>
      <c r="INT41" s="35"/>
      <c r="INU41" s="35"/>
      <c r="INV41" s="35"/>
      <c r="INW41" s="35"/>
      <c r="INX41" s="35"/>
      <c r="INY41" s="35"/>
      <c r="INZ41" s="35"/>
      <c r="IOA41" s="35"/>
      <c r="IOB41" s="36"/>
      <c r="IOC41" s="37"/>
      <c r="IOD41" s="16"/>
      <c r="IOE41" s="38"/>
      <c r="IOF41" s="39"/>
      <c r="IOG41" s="32"/>
      <c r="IOH41" s="32"/>
      <c r="IOI41" s="298"/>
      <c r="IOJ41" s="298"/>
      <c r="IOK41" s="298"/>
      <c r="IOL41" s="87"/>
      <c r="IOM41" s="87"/>
      <c r="ION41" s="33"/>
      <c r="IOO41" s="33"/>
      <c r="IOP41" s="87"/>
      <c r="IOQ41" s="87"/>
      <c r="IOR41" s="87"/>
      <c r="IOS41" s="87"/>
      <c r="IOT41" s="34"/>
      <c r="IOU41" s="34"/>
      <c r="IOV41" s="35"/>
      <c r="IOW41" s="35"/>
      <c r="IOX41" s="35"/>
      <c r="IOY41" s="35"/>
      <c r="IOZ41" s="35"/>
      <c r="IPA41" s="35"/>
      <c r="IPB41" s="35"/>
      <c r="IPC41" s="35"/>
      <c r="IPD41" s="35"/>
      <c r="IPE41" s="35"/>
      <c r="IPF41" s="35"/>
      <c r="IPG41" s="35"/>
      <c r="IPH41" s="36"/>
      <c r="IPI41" s="35"/>
      <c r="IPJ41" s="35"/>
      <c r="IPK41" s="35"/>
      <c r="IPL41" s="35"/>
      <c r="IPM41" s="35"/>
      <c r="IPN41" s="35"/>
      <c r="IPO41" s="35"/>
      <c r="IPP41" s="35"/>
      <c r="IPQ41" s="35"/>
      <c r="IPR41" s="35"/>
      <c r="IPS41" s="35"/>
      <c r="IPT41" s="35"/>
      <c r="IPU41" s="36"/>
      <c r="IPV41" s="37"/>
      <c r="IPW41" s="16"/>
      <c r="IPX41" s="38"/>
      <c r="IPY41" s="39"/>
      <c r="IPZ41" s="32"/>
      <c r="IQA41" s="32"/>
      <c r="IQB41" s="298"/>
      <c r="IQC41" s="298"/>
      <c r="IQD41" s="298"/>
      <c r="IQE41" s="87"/>
      <c r="IQF41" s="87"/>
      <c r="IQG41" s="33"/>
      <c r="IQH41" s="33"/>
      <c r="IQI41" s="87"/>
      <c r="IQJ41" s="87"/>
      <c r="IQK41" s="87"/>
      <c r="IQL41" s="87"/>
      <c r="IQM41" s="34"/>
      <c r="IQN41" s="34"/>
      <c r="IQO41" s="35"/>
      <c r="IQP41" s="35"/>
      <c r="IQQ41" s="35"/>
      <c r="IQR41" s="35"/>
      <c r="IQS41" s="35"/>
      <c r="IQT41" s="35"/>
      <c r="IQU41" s="35"/>
      <c r="IQV41" s="35"/>
      <c r="IQW41" s="35"/>
      <c r="IQX41" s="35"/>
      <c r="IQY41" s="35"/>
      <c r="IQZ41" s="35"/>
      <c r="IRA41" s="36"/>
      <c r="IRB41" s="35"/>
      <c r="IRC41" s="35"/>
      <c r="IRD41" s="35"/>
      <c r="IRE41" s="35"/>
      <c r="IRF41" s="35"/>
      <c r="IRG41" s="35"/>
      <c r="IRH41" s="35"/>
      <c r="IRI41" s="35"/>
      <c r="IRJ41" s="35"/>
      <c r="IRK41" s="35"/>
      <c r="IRL41" s="35"/>
      <c r="IRM41" s="35"/>
      <c r="IRN41" s="36"/>
      <c r="IRO41" s="37"/>
      <c r="IRP41" s="16"/>
      <c r="IRQ41" s="38"/>
      <c r="IRR41" s="39"/>
      <c r="IRS41" s="32"/>
      <c r="IRT41" s="32"/>
      <c r="IRU41" s="298"/>
      <c r="IRV41" s="298"/>
      <c r="IRW41" s="298"/>
      <c r="IRX41" s="87"/>
      <c r="IRY41" s="87"/>
      <c r="IRZ41" s="33"/>
      <c r="ISA41" s="33"/>
      <c r="ISB41" s="87"/>
      <c r="ISC41" s="87"/>
      <c r="ISD41" s="87"/>
      <c r="ISE41" s="87"/>
      <c r="ISF41" s="34"/>
      <c r="ISG41" s="34"/>
      <c r="ISH41" s="35"/>
      <c r="ISI41" s="35"/>
      <c r="ISJ41" s="35"/>
      <c r="ISK41" s="35"/>
      <c r="ISL41" s="35"/>
      <c r="ISM41" s="35"/>
      <c r="ISN41" s="35"/>
      <c r="ISO41" s="35"/>
      <c r="ISP41" s="35"/>
      <c r="ISQ41" s="35"/>
      <c r="ISR41" s="35"/>
      <c r="ISS41" s="35"/>
      <c r="IST41" s="36"/>
      <c r="ISU41" s="35"/>
      <c r="ISV41" s="35"/>
      <c r="ISW41" s="35"/>
      <c r="ISX41" s="35"/>
      <c r="ISY41" s="35"/>
      <c r="ISZ41" s="35"/>
      <c r="ITA41" s="35"/>
      <c r="ITB41" s="35"/>
      <c r="ITC41" s="35"/>
      <c r="ITD41" s="35"/>
      <c r="ITE41" s="35"/>
      <c r="ITF41" s="35"/>
      <c r="ITG41" s="36"/>
      <c r="ITH41" s="37"/>
      <c r="ITI41" s="16"/>
      <c r="ITJ41" s="38"/>
      <c r="ITK41" s="39"/>
      <c r="ITL41" s="32"/>
      <c r="ITM41" s="32"/>
      <c r="ITN41" s="298"/>
      <c r="ITO41" s="298"/>
      <c r="ITP41" s="298"/>
      <c r="ITQ41" s="87"/>
      <c r="ITR41" s="87"/>
      <c r="ITS41" s="33"/>
      <c r="ITT41" s="33"/>
      <c r="ITU41" s="87"/>
      <c r="ITV41" s="87"/>
      <c r="ITW41" s="87"/>
      <c r="ITX41" s="87"/>
      <c r="ITY41" s="34"/>
      <c r="ITZ41" s="34"/>
      <c r="IUA41" s="35"/>
      <c r="IUB41" s="35"/>
      <c r="IUC41" s="35"/>
      <c r="IUD41" s="35"/>
      <c r="IUE41" s="35"/>
      <c r="IUF41" s="35"/>
      <c r="IUG41" s="35"/>
      <c r="IUH41" s="35"/>
      <c r="IUI41" s="35"/>
      <c r="IUJ41" s="35"/>
      <c r="IUK41" s="35"/>
      <c r="IUL41" s="35"/>
      <c r="IUM41" s="36"/>
      <c r="IUN41" s="35"/>
      <c r="IUO41" s="35"/>
      <c r="IUP41" s="35"/>
      <c r="IUQ41" s="35"/>
      <c r="IUR41" s="35"/>
      <c r="IUS41" s="35"/>
      <c r="IUT41" s="35"/>
      <c r="IUU41" s="35"/>
      <c r="IUV41" s="35"/>
      <c r="IUW41" s="35"/>
      <c r="IUX41" s="35"/>
      <c r="IUY41" s="35"/>
      <c r="IUZ41" s="36"/>
      <c r="IVA41" s="37"/>
      <c r="IVB41" s="16"/>
      <c r="IVC41" s="38"/>
      <c r="IVD41" s="39"/>
      <c r="IVE41" s="32"/>
      <c r="IVF41" s="32"/>
      <c r="IVG41" s="298"/>
      <c r="IVH41" s="298"/>
      <c r="IVI41" s="298"/>
      <c r="IVJ41" s="87"/>
      <c r="IVK41" s="87"/>
      <c r="IVL41" s="33"/>
      <c r="IVM41" s="33"/>
      <c r="IVN41" s="87"/>
      <c r="IVO41" s="87"/>
      <c r="IVP41" s="87"/>
      <c r="IVQ41" s="87"/>
      <c r="IVR41" s="34"/>
      <c r="IVS41" s="34"/>
      <c r="IVT41" s="35"/>
      <c r="IVU41" s="35"/>
      <c r="IVV41" s="35"/>
      <c r="IVW41" s="35"/>
      <c r="IVX41" s="35"/>
      <c r="IVY41" s="35"/>
      <c r="IVZ41" s="35"/>
      <c r="IWA41" s="35"/>
      <c r="IWB41" s="35"/>
      <c r="IWC41" s="35"/>
      <c r="IWD41" s="35"/>
      <c r="IWE41" s="35"/>
      <c r="IWF41" s="36"/>
      <c r="IWG41" s="35"/>
      <c r="IWH41" s="35"/>
      <c r="IWI41" s="35"/>
      <c r="IWJ41" s="35"/>
      <c r="IWK41" s="35"/>
      <c r="IWL41" s="35"/>
      <c r="IWM41" s="35"/>
      <c r="IWN41" s="35"/>
      <c r="IWO41" s="35"/>
      <c r="IWP41" s="35"/>
      <c r="IWQ41" s="35"/>
      <c r="IWR41" s="35"/>
      <c r="IWS41" s="36"/>
      <c r="IWT41" s="37"/>
      <c r="IWU41" s="16"/>
      <c r="IWV41" s="38"/>
      <c r="IWW41" s="39"/>
      <c r="IWX41" s="32"/>
      <c r="IWY41" s="32"/>
      <c r="IWZ41" s="298"/>
      <c r="IXA41" s="298"/>
      <c r="IXB41" s="298"/>
      <c r="IXC41" s="87"/>
      <c r="IXD41" s="87"/>
      <c r="IXE41" s="33"/>
      <c r="IXF41" s="33"/>
      <c r="IXG41" s="87"/>
      <c r="IXH41" s="87"/>
      <c r="IXI41" s="87"/>
      <c r="IXJ41" s="87"/>
      <c r="IXK41" s="34"/>
      <c r="IXL41" s="34"/>
      <c r="IXM41" s="35"/>
      <c r="IXN41" s="35"/>
      <c r="IXO41" s="35"/>
      <c r="IXP41" s="35"/>
      <c r="IXQ41" s="35"/>
      <c r="IXR41" s="35"/>
      <c r="IXS41" s="35"/>
      <c r="IXT41" s="35"/>
      <c r="IXU41" s="35"/>
      <c r="IXV41" s="35"/>
      <c r="IXW41" s="35"/>
      <c r="IXX41" s="35"/>
      <c r="IXY41" s="36"/>
      <c r="IXZ41" s="35"/>
      <c r="IYA41" s="35"/>
      <c r="IYB41" s="35"/>
      <c r="IYC41" s="35"/>
      <c r="IYD41" s="35"/>
      <c r="IYE41" s="35"/>
      <c r="IYF41" s="35"/>
      <c r="IYG41" s="35"/>
      <c r="IYH41" s="35"/>
      <c r="IYI41" s="35"/>
      <c r="IYJ41" s="35"/>
      <c r="IYK41" s="35"/>
      <c r="IYL41" s="36"/>
      <c r="IYM41" s="37"/>
      <c r="IYN41" s="16"/>
      <c r="IYO41" s="38"/>
      <c r="IYP41" s="39"/>
      <c r="IYQ41" s="32"/>
      <c r="IYR41" s="32"/>
      <c r="IYS41" s="298"/>
      <c r="IYT41" s="298"/>
      <c r="IYU41" s="298"/>
      <c r="IYV41" s="87"/>
      <c r="IYW41" s="87"/>
      <c r="IYX41" s="33"/>
      <c r="IYY41" s="33"/>
      <c r="IYZ41" s="87"/>
      <c r="IZA41" s="87"/>
      <c r="IZB41" s="87"/>
      <c r="IZC41" s="87"/>
      <c r="IZD41" s="34"/>
      <c r="IZE41" s="34"/>
      <c r="IZF41" s="35"/>
      <c r="IZG41" s="35"/>
      <c r="IZH41" s="35"/>
      <c r="IZI41" s="35"/>
      <c r="IZJ41" s="35"/>
      <c r="IZK41" s="35"/>
      <c r="IZL41" s="35"/>
      <c r="IZM41" s="35"/>
      <c r="IZN41" s="35"/>
      <c r="IZO41" s="35"/>
      <c r="IZP41" s="35"/>
      <c r="IZQ41" s="35"/>
      <c r="IZR41" s="36"/>
      <c r="IZS41" s="35"/>
      <c r="IZT41" s="35"/>
      <c r="IZU41" s="35"/>
      <c r="IZV41" s="35"/>
      <c r="IZW41" s="35"/>
      <c r="IZX41" s="35"/>
      <c r="IZY41" s="35"/>
      <c r="IZZ41" s="35"/>
      <c r="JAA41" s="35"/>
      <c r="JAB41" s="35"/>
      <c r="JAC41" s="35"/>
      <c r="JAD41" s="35"/>
      <c r="JAE41" s="36"/>
      <c r="JAF41" s="37"/>
      <c r="JAG41" s="16"/>
      <c r="JAH41" s="38"/>
      <c r="JAI41" s="39"/>
      <c r="JAJ41" s="32"/>
      <c r="JAK41" s="32"/>
      <c r="JAL41" s="298"/>
      <c r="JAM41" s="298"/>
      <c r="JAN41" s="298"/>
      <c r="JAO41" s="87"/>
      <c r="JAP41" s="87"/>
      <c r="JAQ41" s="33"/>
      <c r="JAR41" s="33"/>
      <c r="JAS41" s="87"/>
      <c r="JAT41" s="87"/>
      <c r="JAU41" s="87"/>
      <c r="JAV41" s="87"/>
      <c r="JAW41" s="34"/>
      <c r="JAX41" s="34"/>
      <c r="JAY41" s="35"/>
      <c r="JAZ41" s="35"/>
      <c r="JBA41" s="35"/>
      <c r="JBB41" s="35"/>
      <c r="JBC41" s="35"/>
      <c r="JBD41" s="35"/>
      <c r="JBE41" s="35"/>
      <c r="JBF41" s="35"/>
      <c r="JBG41" s="35"/>
      <c r="JBH41" s="35"/>
      <c r="JBI41" s="35"/>
      <c r="JBJ41" s="35"/>
      <c r="JBK41" s="36"/>
      <c r="JBL41" s="35"/>
      <c r="JBM41" s="35"/>
      <c r="JBN41" s="35"/>
      <c r="JBO41" s="35"/>
      <c r="JBP41" s="35"/>
      <c r="JBQ41" s="35"/>
      <c r="JBR41" s="35"/>
      <c r="JBS41" s="35"/>
      <c r="JBT41" s="35"/>
      <c r="JBU41" s="35"/>
      <c r="JBV41" s="35"/>
      <c r="JBW41" s="35"/>
      <c r="JBX41" s="36"/>
      <c r="JBY41" s="37"/>
      <c r="JBZ41" s="16"/>
      <c r="JCA41" s="38"/>
      <c r="JCB41" s="39"/>
      <c r="JCC41" s="32"/>
      <c r="JCD41" s="32"/>
      <c r="JCE41" s="298"/>
      <c r="JCF41" s="298"/>
      <c r="JCG41" s="298"/>
      <c r="JCH41" s="87"/>
      <c r="JCI41" s="87"/>
      <c r="JCJ41" s="33"/>
      <c r="JCK41" s="33"/>
      <c r="JCL41" s="87"/>
      <c r="JCM41" s="87"/>
      <c r="JCN41" s="87"/>
      <c r="JCO41" s="87"/>
      <c r="JCP41" s="34"/>
      <c r="JCQ41" s="34"/>
      <c r="JCR41" s="35"/>
      <c r="JCS41" s="35"/>
      <c r="JCT41" s="35"/>
      <c r="JCU41" s="35"/>
      <c r="JCV41" s="35"/>
      <c r="JCW41" s="35"/>
      <c r="JCX41" s="35"/>
      <c r="JCY41" s="35"/>
      <c r="JCZ41" s="35"/>
      <c r="JDA41" s="35"/>
      <c r="JDB41" s="35"/>
      <c r="JDC41" s="35"/>
      <c r="JDD41" s="36"/>
      <c r="JDE41" s="35"/>
      <c r="JDF41" s="35"/>
      <c r="JDG41" s="35"/>
      <c r="JDH41" s="35"/>
      <c r="JDI41" s="35"/>
      <c r="JDJ41" s="35"/>
      <c r="JDK41" s="35"/>
      <c r="JDL41" s="35"/>
      <c r="JDM41" s="35"/>
      <c r="JDN41" s="35"/>
      <c r="JDO41" s="35"/>
      <c r="JDP41" s="35"/>
      <c r="JDQ41" s="36"/>
      <c r="JDR41" s="37"/>
      <c r="JDS41" s="16"/>
      <c r="JDT41" s="38"/>
      <c r="JDU41" s="39"/>
      <c r="JDV41" s="32"/>
      <c r="JDW41" s="32"/>
      <c r="JDX41" s="298"/>
      <c r="JDY41" s="298"/>
      <c r="JDZ41" s="298"/>
      <c r="JEA41" s="87"/>
      <c r="JEB41" s="87"/>
      <c r="JEC41" s="33"/>
      <c r="JED41" s="33"/>
      <c r="JEE41" s="87"/>
      <c r="JEF41" s="87"/>
      <c r="JEG41" s="87"/>
      <c r="JEH41" s="87"/>
      <c r="JEI41" s="34"/>
      <c r="JEJ41" s="34"/>
      <c r="JEK41" s="35"/>
      <c r="JEL41" s="35"/>
      <c r="JEM41" s="35"/>
      <c r="JEN41" s="35"/>
      <c r="JEO41" s="35"/>
      <c r="JEP41" s="35"/>
      <c r="JEQ41" s="35"/>
      <c r="JER41" s="35"/>
      <c r="JES41" s="35"/>
      <c r="JET41" s="35"/>
      <c r="JEU41" s="35"/>
      <c r="JEV41" s="35"/>
      <c r="JEW41" s="36"/>
      <c r="JEX41" s="35"/>
      <c r="JEY41" s="35"/>
      <c r="JEZ41" s="35"/>
      <c r="JFA41" s="35"/>
      <c r="JFB41" s="35"/>
      <c r="JFC41" s="35"/>
      <c r="JFD41" s="35"/>
      <c r="JFE41" s="35"/>
      <c r="JFF41" s="35"/>
      <c r="JFG41" s="35"/>
      <c r="JFH41" s="35"/>
      <c r="JFI41" s="35"/>
      <c r="JFJ41" s="36"/>
      <c r="JFK41" s="37"/>
      <c r="JFL41" s="16"/>
      <c r="JFM41" s="38"/>
      <c r="JFN41" s="39"/>
      <c r="JFO41" s="32"/>
      <c r="JFP41" s="32"/>
      <c r="JFQ41" s="298"/>
      <c r="JFR41" s="298"/>
      <c r="JFS41" s="298"/>
      <c r="JFT41" s="87"/>
      <c r="JFU41" s="87"/>
      <c r="JFV41" s="33"/>
      <c r="JFW41" s="33"/>
      <c r="JFX41" s="87"/>
      <c r="JFY41" s="87"/>
      <c r="JFZ41" s="87"/>
      <c r="JGA41" s="87"/>
      <c r="JGB41" s="34"/>
      <c r="JGC41" s="34"/>
      <c r="JGD41" s="35"/>
      <c r="JGE41" s="35"/>
      <c r="JGF41" s="35"/>
      <c r="JGG41" s="35"/>
      <c r="JGH41" s="35"/>
      <c r="JGI41" s="35"/>
      <c r="JGJ41" s="35"/>
      <c r="JGK41" s="35"/>
      <c r="JGL41" s="35"/>
      <c r="JGM41" s="35"/>
      <c r="JGN41" s="35"/>
      <c r="JGO41" s="35"/>
      <c r="JGP41" s="36"/>
      <c r="JGQ41" s="35"/>
      <c r="JGR41" s="35"/>
      <c r="JGS41" s="35"/>
      <c r="JGT41" s="35"/>
      <c r="JGU41" s="35"/>
      <c r="JGV41" s="35"/>
      <c r="JGW41" s="35"/>
      <c r="JGX41" s="35"/>
      <c r="JGY41" s="35"/>
      <c r="JGZ41" s="35"/>
      <c r="JHA41" s="35"/>
      <c r="JHB41" s="35"/>
      <c r="JHC41" s="36"/>
      <c r="JHD41" s="37"/>
      <c r="JHE41" s="16"/>
      <c r="JHF41" s="38"/>
      <c r="JHG41" s="39"/>
      <c r="JHH41" s="32"/>
      <c r="JHI41" s="32"/>
      <c r="JHJ41" s="298"/>
      <c r="JHK41" s="298"/>
      <c r="JHL41" s="298"/>
      <c r="JHM41" s="87"/>
      <c r="JHN41" s="87"/>
      <c r="JHO41" s="33"/>
      <c r="JHP41" s="33"/>
      <c r="JHQ41" s="87"/>
      <c r="JHR41" s="87"/>
      <c r="JHS41" s="87"/>
      <c r="JHT41" s="87"/>
      <c r="JHU41" s="34"/>
      <c r="JHV41" s="34"/>
      <c r="JHW41" s="35"/>
      <c r="JHX41" s="35"/>
      <c r="JHY41" s="35"/>
      <c r="JHZ41" s="35"/>
      <c r="JIA41" s="35"/>
      <c r="JIB41" s="35"/>
      <c r="JIC41" s="35"/>
      <c r="JID41" s="35"/>
      <c r="JIE41" s="35"/>
      <c r="JIF41" s="35"/>
      <c r="JIG41" s="35"/>
      <c r="JIH41" s="35"/>
      <c r="JII41" s="36"/>
      <c r="JIJ41" s="35"/>
      <c r="JIK41" s="35"/>
      <c r="JIL41" s="35"/>
      <c r="JIM41" s="35"/>
      <c r="JIN41" s="35"/>
      <c r="JIO41" s="35"/>
      <c r="JIP41" s="35"/>
      <c r="JIQ41" s="35"/>
      <c r="JIR41" s="35"/>
      <c r="JIS41" s="35"/>
      <c r="JIT41" s="35"/>
      <c r="JIU41" s="35"/>
      <c r="JIV41" s="36"/>
      <c r="JIW41" s="37"/>
      <c r="JIX41" s="16"/>
      <c r="JIY41" s="38"/>
      <c r="JIZ41" s="39"/>
      <c r="JJA41" s="32"/>
      <c r="JJB41" s="32"/>
      <c r="JJC41" s="298"/>
      <c r="JJD41" s="298"/>
      <c r="JJE41" s="298"/>
      <c r="JJF41" s="87"/>
      <c r="JJG41" s="87"/>
      <c r="JJH41" s="33"/>
      <c r="JJI41" s="33"/>
      <c r="JJJ41" s="87"/>
      <c r="JJK41" s="87"/>
      <c r="JJL41" s="87"/>
      <c r="JJM41" s="87"/>
      <c r="JJN41" s="34"/>
      <c r="JJO41" s="34"/>
      <c r="JJP41" s="35"/>
      <c r="JJQ41" s="35"/>
      <c r="JJR41" s="35"/>
      <c r="JJS41" s="35"/>
      <c r="JJT41" s="35"/>
      <c r="JJU41" s="35"/>
      <c r="JJV41" s="35"/>
      <c r="JJW41" s="35"/>
      <c r="JJX41" s="35"/>
      <c r="JJY41" s="35"/>
      <c r="JJZ41" s="35"/>
      <c r="JKA41" s="35"/>
      <c r="JKB41" s="36"/>
      <c r="JKC41" s="35"/>
      <c r="JKD41" s="35"/>
      <c r="JKE41" s="35"/>
      <c r="JKF41" s="35"/>
      <c r="JKG41" s="35"/>
      <c r="JKH41" s="35"/>
      <c r="JKI41" s="35"/>
      <c r="JKJ41" s="35"/>
      <c r="JKK41" s="35"/>
      <c r="JKL41" s="35"/>
      <c r="JKM41" s="35"/>
      <c r="JKN41" s="35"/>
      <c r="JKO41" s="36"/>
      <c r="JKP41" s="37"/>
      <c r="JKQ41" s="16"/>
      <c r="JKR41" s="38"/>
      <c r="JKS41" s="39"/>
      <c r="JKT41" s="32"/>
      <c r="JKU41" s="32"/>
      <c r="JKV41" s="298"/>
      <c r="JKW41" s="298"/>
      <c r="JKX41" s="298"/>
      <c r="JKY41" s="87"/>
      <c r="JKZ41" s="87"/>
      <c r="JLA41" s="33"/>
      <c r="JLB41" s="33"/>
      <c r="JLC41" s="87"/>
      <c r="JLD41" s="87"/>
      <c r="JLE41" s="87"/>
      <c r="JLF41" s="87"/>
      <c r="JLG41" s="34"/>
      <c r="JLH41" s="34"/>
      <c r="JLI41" s="35"/>
      <c r="JLJ41" s="35"/>
      <c r="JLK41" s="35"/>
      <c r="JLL41" s="35"/>
      <c r="JLM41" s="35"/>
      <c r="JLN41" s="35"/>
      <c r="JLO41" s="35"/>
      <c r="JLP41" s="35"/>
      <c r="JLQ41" s="35"/>
      <c r="JLR41" s="35"/>
      <c r="JLS41" s="35"/>
      <c r="JLT41" s="35"/>
      <c r="JLU41" s="36"/>
      <c r="JLV41" s="35"/>
      <c r="JLW41" s="35"/>
      <c r="JLX41" s="35"/>
      <c r="JLY41" s="35"/>
      <c r="JLZ41" s="35"/>
      <c r="JMA41" s="35"/>
      <c r="JMB41" s="35"/>
      <c r="JMC41" s="35"/>
      <c r="JMD41" s="35"/>
      <c r="JME41" s="35"/>
      <c r="JMF41" s="35"/>
      <c r="JMG41" s="35"/>
      <c r="JMH41" s="36"/>
      <c r="JMI41" s="37"/>
      <c r="JMJ41" s="16"/>
      <c r="JMK41" s="38"/>
      <c r="JML41" s="39"/>
      <c r="JMM41" s="32"/>
      <c r="JMN41" s="32"/>
      <c r="JMO41" s="298"/>
      <c r="JMP41" s="298"/>
      <c r="JMQ41" s="298"/>
      <c r="JMR41" s="87"/>
      <c r="JMS41" s="87"/>
      <c r="JMT41" s="33"/>
      <c r="JMU41" s="33"/>
      <c r="JMV41" s="87"/>
      <c r="JMW41" s="87"/>
      <c r="JMX41" s="87"/>
      <c r="JMY41" s="87"/>
      <c r="JMZ41" s="34"/>
      <c r="JNA41" s="34"/>
      <c r="JNB41" s="35"/>
      <c r="JNC41" s="35"/>
      <c r="JND41" s="35"/>
      <c r="JNE41" s="35"/>
      <c r="JNF41" s="35"/>
      <c r="JNG41" s="35"/>
      <c r="JNH41" s="35"/>
      <c r="JNI41" s="35"/>
      <c r="JNJ41" s="35"/>
      <c r="JNK41" s="35"/>
      <c r="JNL41" s="35"/>
      <c r="JNM41" s="35"/>
      <c r="JNN41" s="36"/>
      <c r="JNO41" s="35"/>
      <c r="JNP41" s="35"/>
      <c r="JNQ41" s="35"/>
      <c r="JNR41" s="35"/>
      <c r="JNS41" s="35"/>
      <c r="JNT41" s="35"/>
      <c r="JNU41" s="35"/>
      <c r="JNV41" s="35"/>
      <c r="JNW41" s="35"/>
      <c r="JNX41" s="35"/>
      <c r="JNY41" s="35"/>
      <c r="JNZ41" s="35"/>
      <c r="JOA41" s="36"/>
      <c r="JOB41" s="37"/>
      <c r="JOC41" s="16"/>
      <c r="JOD41" s="38"/>
      <c r="JOE41" s="39"/>
      <c r="JOF41" s="32"/>
      <c r="JOG41" s="32"/>
      <c r="JOH41" s="298"/>
      <c r="JOI41" s="298"/>
      <c r="JOJ41" s="298"/>
      <c r="JOK41" s="87"/>
      <c r="JOL41" s="87"/>
      <c r="JOM41" s="33"/>
      <c r="JON41" s="33"/>
      <c r="JOO41" s="87"/>
      <c r="JOP41" s="87"/>
      <c r="JOQ41" s="87"/>
      <c r="JOR41" s="87"/>
      <c r="JOS41" s="34"/>
      <c r="JOT41" s="34"/>
      <c r="JOU41" s="35"/>
      <c r="JOV41" s="35"/>
      <c r="JOW41" s="35"/>
      <c r="JOX41" s="35"/>
      <c r="JOY41" s="35"/>
      <c r="JOZ41" s="35"/>
      <c r="JPA41" s="35"/>
      <c r="JPB41" s="35"/>
      <c r="JPC41" s="35"/>
      <c r="JPD41" s="35"/>
      <c r="JPE41" s="35"/>
      <c r="JPF41" s="35"/>
      <c r="JPG41" s="36"/>
      <c r="JPH41" s="35"/>
      <c r="JPI41" s="35"/>
      <c r="JPJ41" s="35"/>
      <c r="JPK41" s="35"/>
      <c r="JPL41" s="35"/>
      <c r="JPM41" s="35"/>
      <c r="JPN41" s="35"/>
      <c r="JPO41" s="35"/>
      <c r="JPP41" s="35"/>
      <c r="JPQ41" s="35"/>
      <c r="JPR41" s="35"/>
      <c r="JPS41" s="35"/>
      <c r="JPT41" s="36"/>
      <c r="JPU41" s="37"/>
      <c r="JPV41" s="16"/>
      <c r="JPW41" s="38"/>
      <c r="JPX41" s="39"/>
      <c r="JPY41" s="32"/>
      <c r="JPZ41" s="32"/>
      <c r="JQA41" s="298"/>
      <c r="JQB41" s="298"/>
      <c r="JQC41" s="298"/>
      <c r="JQD41" s="87"/>
      <c r="JQE41" s="87"/>
      <c r="JQF41" s="33"/>
      <c r="JQG41" s="33"/>
      <c r="JQH41" s="87"/>
      <c r="JQI41" s="87"/>
      <c r="JQJ41" s="87"/>
      <c r="JQK41" s="87"/>
      <c r="JQL41" s="34"/>
      <c r="JQM41" s="34"/>
      <c r="JQN41" s="35"/>
      <c r="JQO41" s="35"/>
      <c r="JQP41" s="35"/>
      <c r="JQQ41" s="35"/>
      <c r="JQR41" s="35"/>
      <c r="JQS41" s="35"/>
      <c r="JQT41" s="35"/>
      <c r="JQU41" s="35"/>
      <c r="JQV41" s="35"/>
      <c r="JQW41" s="35"/>
      <c r="JQX41" s="35"/>
      <c r="JQY41" s="35"/>
      <c r="JQZ41" s="36"/>
      <c r="JRA41" s="35"/>
      <c r="JRB41" s="35"/>
      <c r="JRC41" s="35"/>
      <c r="JRD41" s="35"/>
      <c r="JRE41" s="35"/>
      <c r="JRF41" s="35"/>
      <c r="JRG41" s="35"/>
      <c r="JRH41" s="35"/>
      <c r="JRI41" s="35"/>
      <c r="JRJ41" s="35"/>
      <c r="JRK41" s="35"/>
      <c r="JRL41" s="35"/>
      <c r="JRM41" s="36"/>
      <c r="JRN41" s="37"/>
      <c r="JRO41" s="16"/>
      <c r="JRP41" s="38"/>
      <c r="JRQ41" s="39"/>
      <c r="JRR41" s="32"/>
      <c r="JRS41" s="32"/>
      <c r="JRT41" s="298"/>
      <c r="JRU41" s="298"/>
      <c r="JRV41" s="298"/>
      <c r="JRW41" s="87"/>
      <c r="JRX41" s="87"/>
      <c r="JRY41" s="33"/>
      <c r="JRZ41" s="33"/>
      <c r="JSA41" s="87"/>
      <c r="JSB41" s="87"/>
      <c r="JSC41" s="87"/>
      <c r="JSD41" s="87"/>
      <c r="JSE41" s="34"/>
      <c r="JSF41" s="34"/>
      <c r="JSG41" s="35"/>
      <c r="JSH41" s="35"/>
      <c r="JSI41" s="35"/>
      <c r="JSJ41" s="35"/>
      <c r="JSK41" s="35"/>
      <c r="JSL41" s="35"/>
      <c r="JSM41" s="35"/>
      <c r="JSN41" s="35"/>
      <c r="JSO41" s="35"/>
      <c r="JSP41" s="35"/>
      <c r="JSQ41" s="35"/>
      <c r="JSR41" s="35"/>
      <c r="JSS41" s="36"/>
      <c r="JST41" s="35"/>
      <c r="JSU41" s="35"/>
      <c r="JSV41" s="35"/>
      <c r="JSW41" s="35"/>
      <c r="JSX41" s="35"/>
      <c r="JSY41" s="35"/>
      <c r="JSZ41" s="35"/>
      <c r="JTA41" s="35"/>
      <c r="JTB41" s="35"/>
      <c r="JTC41" s="35"/>
      <c r="JTD41" s="35"/>
      <c r="JTE41" s="35"/>
      <c r="JTF41" s="36"/>
      <c r="JTG41" s="37"/>
      <c r="JTH41" s="16"/>
      <c r="JTI41" s="38"/>
      <c r="JTJ41" s="39"/>
      <c r="JTK41" s="32"/>
      <c r="JTL41" s="32"/>
      <c r="JTM41" s="298"/>
      <c r="JTN41" s="298"/>
      <c r="JTO41" s="298"/>
      <c r="JTP41" s="87"/>
      <c r="JTQ41" s="87"/>
      <c r="JTR41" s="33"/>
      <c r="JTS41" s="33"/>
      <c r="JTT41" s="87"/>
      <c r="JTU41" s="87"/>
      <c r="JTV41" s="87"/>
      <c r="JTW41" s="87"/>
      <c r="JTX41" s="34"/>
      <c r="JTY41" s="34"/>
      <c r="JTZ41" s="35"/>
      <c r="JUA41" s="35"/>
      <c r="JUB41" s="35"/>
      <c r="JUC41" s="35"/>
      <c r="JUD41" s="35"/>
      <c r="JUE41" s="35"/>
      <c r="JUF41" s="35"/>
      <c r="JUG41" s="35"/>
      <c r="JUH41" s="35"/>
      <c r="JUI41" s="35"/>
      <c r="JUJ41" s="35"/>
      <c r="JUK41" s="35"/>
      <c r="JUL41" s="36"/>
      <c r="JUM41" s="35"/>
      <c r="JUN41" s="35"/>
      <c r="JUO41" s="35"/>
      <c r="JUP41" s="35"/>
      <c r="JUQ41" s="35"/>
      <c r="JUR41" s="35"/>
      <c r="JUS41" s="35"/>
      <c r="JUT41" s="35"/>
      <c r="JUU41" s="35"/>
      <c r="JUV41" s="35"/>
      <c r="JUW41" s="35"/>
      <c r="JUX41" s="35"/>
      <c r="JUY41" s="36"/>
      <c r="JUZ41" s="37"/>
      <c r="JVA41" s="16"/>
      <c r="JVB41" s="38"/>
      <c r="JVC41" s="39"/>
      <c r="JVD41" s="32"/>
      <c r="JVE41" s="32"/>
      <c r="JVF41" s="298"/>
      <c r="JVG41" s="298"/>
      <c r="JVH41" s="298"/>
      <c r="JVI41" s="87"/>
      <c r="JVJ41" s="87"/>
      <c r="JVK41" s="33"/>
      <c r="JVL41" s="33"/>
      <c r="JVM41" s="87"/>
      <c r="JVN41" s="87"/>
      <c r="JVO41" s="87"/>
      <c r="JVP41" s="87"/>
      <c r="JVQ41" s="34"/>
      <c r="JVR41" s="34"/>
      <c r="JVS41" s="35"/>
      <c r="JVT41" s="35"/>
      <c r="JVU41" s="35"/>
      <c r="JVV41" s="35"/>
      <c r="JVW41" s="35"/>
      <c r="JVX41" s="35"/>
      <c r="JVY41" s="35"/>
      <c r="JVZ41" s="35"/>
      <c r="JWA41" s="35"/>
      <c r="JWB41" s="35"/>
      <c r="JWC41" s="35"/>
      <c r="JWD41" s="35"/>
      <c r="JWE41" s="36"/>
      <c r="JWF41" s="35"/>
      <c r="JWG41" s="35"/>
      <c r="JWH41" s="35"/>
      <c r="JWI41" s="35"/>
      <c r="JWJ41" s="35"/>
      <c r="JWK41" s="35"/>
      <c r="JWL41" s="35"/>
      <c r="JWM41" s="35"/>
      <c r="JWN41" s="35"/>
      <c r="JWO41" s="35"/>
      <c r="JWP41" s="35"/>
      <c r="JWQ41" s="35"/>
      <c r="JWR41" s="36"/>
      <c r="JWS41" s="37"/>
      <c r="JWT41" s="16"/>
      <c r="JWU41" s="38"/>
      <c r="JWV41" s="39"/>
      <c r="JWW41" s="32"/>
      <c r="JWX41" s="32"/>
      <c r="JWY41" s="298"/>
      <c r="JWZ41" s="298"/>
      <c r="JXA41" s="298"/>
      <c r="JXB41" s="87"/>
      <c r="JXC41" s="87"/>
      <c r="JXD41" s="33"/>
      <c r="JXE41" s="33"/>
      <c r="JXF41" s="87"/>
      <c r="JXG41" s="87"/>
      <c r="JXH41" s="87"/>
      <c r="JXI41" s="87"/>
      <c r="JXJ41" s="34"/>
      <c r="JXK41" s="34"/>
      <c r="JXL41" s="35"/>
      <c r="JXM41" s="35"/>
      <c r="JXN41" s="35"/>
      <c r="JXO41" s="35"/>
      <c r="JXP41" s="35"/>
      <c r="JXQ41" s="35"/>
      <c r="JXR41" s="35"/>
      <c r="JXS41" s="35"/>
      <c r="JXT41" s="35"/>
      <c r="JXU41" s="35"/>
      <c r="JXV41" s="35"/>
      <c r="JXW41" s="35"/>
      <c r="JXX41" s="36"/>
      <c r="JXY41" s="35"/>
      <c r="JXZ41" s="35"/>
      <c r="JYA41" s="35"/>
      <c r="JYB41" s="35"/>
      <c r="JYC41" s="35"/>
      <c r="JYD41" s="35"/>
      <c r="JYE41" s="35"/>
      <c r="JYF41" s="35"/>
      <c r="JYG41" s="35"/>
      <c r="JYH41" s="35"/>
      <c r="JYI41" s="35"/>
      <c r="JYJ41" s="35"/>
      <c r="JYK41" s="36"/>
      <c r="JYL41" s="37"/>
      <c r="JYM41" s="16"/>
      <c r="JYN41" s="38"/>
      <c r="JYO41" s="39"/>
      <c r="JYP41" s="32"/>
      <c r="JYQ41" s="32"/>
      <c r="JYR41" s="298"/>
      <c r="JYS41" s="298"/>
      <c r="JYT41" s="298"/>
      <c r="JYU41" s="87"/>
      <c r="JYV41" s="87"/>
      <c r="JYW41" s="33"/>
      <c r="JYX41" s="33"/>
      <c r="JYY41" s="87"/>
      <c r="JYZ41" s="87"/>
      <c r="JZA41" s="87"/>
      <c r="JZB41" s="87"/>
      <c r="JZC41" s="34"/>
      <c r="JZD41" s="34"/>
      <c r="JZE41" s="35"/>
      <c r="JZF41" s="35"/>
      <c r="JZG41" s="35"/>
      <c r="JZH41" s="35"/>
      <c r="JZI41" s="35"/>
      <c r="JZJ41" s="35"/>
      <c r="JZK41" s="35"/>
      <c r="JZL41" s="35"/>
      <c r="JZM41" s="35"/>
      <c r="JZN41" s="35"/>
      <c r="JZO41" s="35"/>
      <c r="JZP41" s="35"/>
      <c r="JZQ41" s="36"/>
      <c r="JZR41" s="35"/>
      <c r="JZS41" s="35"/>
      <c r="JZT41" s="35"/>
      <c r="JZU41" s="35"/>
      <c r="JZV41" s="35"/>
      <c r="JZW41" s="35"/>
      <c r="JZX41" s="35"/>
      <c r="JZY41" s="35"/>
      <c r="JZZ41" s="35"/>
      <c r="KAA41" s="35"/>
      <c r="KAB41" s="35"/>
      <c r="KAC41" s="35"/>
      <c r="KAD41" s="36"/>
      <c r="KAE41" s="37"/>
      <c r="KAF41" s="16"/>
      <c r="KAG41" s="38"/>
      <c r="KAH41" s="39"/>
      <c r="KAI41" s="32"/>
      <c r="KAJ41" s="32"/>
      <c r="KAK41" s="298"/>
      <c r="KAL41" s="298"/>
      <c r="KAM41" s="298"/>
      <c r="KAN41" s="87"/>
      <c r="KAO41" s="87"/>
      <c r="KAP41" s="33"/>
      <c r="KAQ41" s="33"/>
      <c r="KAR41" s="87"/>
      <c r="KAS41" s="87"/>
      <c r="KAT41" s="87"/>
      <c r="KAU41" s="87"/>
      <c r="KAV41" s="34"/>
      <c r="KAW41" s="34"/>
      <c r="KAX41" s="35"/>
      <c r="KAY41" s="35"/>
      <c r="KAZ41" s="35"/>
      <c r="KBA41" s="35"/>
      <c r="KBB41" s="35"/>
      <c r="KBC41" s="35"/>
      <c r="KBD41" s="35"/>
      <c r="KBE41" s="35"/>
      <c r="KBF41" s="35"/>
      <c r="KBG41" s="35"/>
      <c r="KBH41" s="35"/>
      <c r="KBI41" s="35"/>
      <c r="KBJ41" s="36"/>
      <c r="KBK41" s="35"/>
      <c r="KBL41" s="35"/>
      <c r="KBM41" s="35"/>
      <c r="KBN41" s="35"/>
      <c r="KBO41" s="35"/>
      <c r="KBP41" s="35"/>
      <c r="KBQ41" s="35"/>
      <c r="KBR41" s="35"/>
      <c r="KBS41" s="35"/>
      <c r="KBT41" s="35"/>
      <c r="KBU41" s="35"/>
      <c r="KBV41" s="35"/>
      <c r="KBW41" s="36"/>
      <c r="KBX41" s="37"/>
      <c r="KBY41" s="16"/>
      <c r="KBZ41" s="38"/>
      <c r="KCA41" s="39"/>
      <c r="KCB41" s="32"/>
      <c r="KCC41" s="32"/>
      <c r="KCD41" s="298"/>
      <c r="KCE41" s="298"/>
      <c r="KCF41" s="298"/>
      <c r="KCG41" s="87"/>
      <c r="KCH41" s="87"/>
      <c r="KCI41" s="33"/>
      <c r="KCJ41" s="33"/>
      <c r="KCK41" s="87"/>
      <c r="KCL41" s="87"/>
      <c r="KCM41" s="87"/>
      <c r="KCN41" s="87"/>
      <c r="KCO41" s="34"/>
      <c r="KCP41" s="34"/>
      <c r="KCQ41" s="35"/>
      <c r="KCR41" s="35"/>
      <c r="KCS41" s="35"/>
      <c r="KCT41" s="35"/>
      <c r="KCU41" s="35"/>
      <c r="KCV41" s="35"/>
      <c r="KCW41" s="35"/>
      <c r="KCX41" s="35"/>
      <c r="KCY41" s="35"/>
      <c r="KCZ41" s="35"/>
      <c r="KDA41" s="35"/>
      <c r="KDB41" s="35"/>
      <c r="KDC41" s="36"/>
      <c r="KDD41" s="35"/>
      <c r="KDE41" s="35"/>
      <c r="KDF41" s="35"/>
      <c r="KDG41" s="35"/>
      <c r="KDH41" s="35"/>
      <c r="KDI41" s="35"/>
      <c r="KDJ41" s="35"/>
      <c r="KDK41" s="35"/>
      <c r="KDL41" s="35"/>
      <c r="KDM41" s="35"/>
      <c r="KDN41" s="35"/>
      <c r="KDO41" s="35"/>
      <c r="KDP41" s="36"/>
      <c r="KDQ41" s="37"/>
      <c r="KDR41" s="16"/>
      <c r="KDS41" s="38"/>
      <c r="KDT41" s="39"/>
      <c r="KDU41" s="32"/>
      <c r="KDV41" s="32"/>
      <c r="KDW41" s="298"/>
      <c r="KDX41" s="298"/>
      <c r="KDY41" s="298"/>
      <c r="KDZ41" s="87"/>
      <c r="KEA41" s="87"/>
      <c r="KEB41" s="33"/>
      <c r="KEC41" s="33"/>
      <c r="KED41" s="87"/>
      <c r="KEE41" s="87"/>
      <c r="KEF41" s="87"/>
      <c r="KEG41" s="87"/>
      <c r="KEH41" s="34"/>
      <c r="KEI41" s="34"/>
      <c r="KEJ41" s="35"/>
      <c r="KEK41" s="35"/>
      <c r="KEL41" s="35"/>
      <c r="KEM41" s="35"/>
      <c r="KEN41" s="35"/>
      <c r="KEO41" s="35"/>
      <c r="KEP41" s="35"/>
      <c r="KEQ41" s="35"/>
      <c r="KER41" s="35"/>
      <c r="KES41" s="35"/>
      <c r="KET41" s="35"/>
      <c r="KEU41" s="35"/>
      <c r="KEV41" s="36"/>
      <c r="KEW41" s="35"/>
      <c r="KEX41" s="35"/>
      <c r="KEY41" s="35"/>
      <c r="KEZ41" s="35"/>
      <c r="KFA41" s="35"/>
      <c r="KFB41" s="35"/>
      <c r="KFC41" s="35"/>
      <c r="KFD41" s="35"/>
      <c r="KFE41" s="35"/>
      <c r="KFF41" s="35"/>
      <c r="KFG41" s="35"/>
      <c r="KFH41" s="35"/>
      <c r="KFI41" s="36"/>
      <c r="KFJ41" s="37"/>
      <c r="KFK41" s="16"/>
      <c r="KFL41" s="38"/>
      <c r="KFM41" s="39"/>
      <c r="KFN41" s="32"/>
      <c r="KFO41" s="32"/>
      <c r="KFP41" s="298"/>
      <c r="KFQ41" s="298"/>
      <c r="KFR41" s="298"/>
      <c r="KFS41" s="87"/>
      <c r="KFT41" s="87"/>
      <c r="KFU41" s="33"/>
      <c r="KFV41" s="33"/>
      <c r="KFW41" s="87"/>
      <c r="KFX41" s="87"/>
      <c r="KFY41" s="87"/>
      <c r="KFZ41" s="87"/>
      <c r="KGA41" s="34"/>
      <c r="KGB41" s="34"/>
      <c r="KGC41" s="35"/>
      <c r="KGD41" s="35"/>
      <c r="KGE41" s="35"/>
      <c r="KGF41" s="35"/>
      <c r="KGG41" s="35"/>
      <c r="KGH41" s="35"/>
      <c r="KGI41" s="35"/>
      <c r="KGJ41" s="35"/>
      <c r="KGK41" s="35"/>
      <c r="KGL41" s="35"/>
      <c r="KGM41" s="35"/>
      <c r="KGN41" s="35"/>
      <c r="KGO41" s="36"/>
      <c r="KGP41" s="35"/>
      <c r="KGQ41" s="35"/>
      <c r="KGR41" s="35"/>
      <c r="KGS41" s="35"/>
      <c r="KGT41" s="35"/>
      <c r="KGU41" s="35"/>
      <c r="KGV41" s="35"/>
      <c r="KGW41" s="35"/>
      <c r="KGX41" s="35"/>
      <c r="KGY41" s="35"/>
      <c r="KGZ41" s="35"/>
      <c r="KHA41" s="35"/>
      <c r="KHB41" s="36"/>
      <c r="KHC41" s="37"/>
      <c r="KHD41" s="16"/>
      <c r="KHE41" s="38"/>
      <c r="KHF41" s="39"/>
      <c r="KHG41" s="32"/>
      <c r="KHH41" s="32"/>
      <c r="KHI41" s="298"/>
      <c r="KHJ41" s="298"/>
      <c r="KHK41" s="298"/>
      <c r="KHL41" s="87"/>
      <c r="KHM41" s="87"/>
      <c r="KHN41" s="33"/>
      <c r="KHO41" s="33"/>
      <c r="KHP41" s="87"/>
      <c r="KHQ41" s="87"/>
      <c r="KHR41" s="87"/>
      <c r="KHS41" s="87"/>
      <c r="KHT41" s="34"/>
      <c r="KHU41" s="34"/>
      <c r="KHV41" s="35"/>
      <c r="KHW41" s="35"/>
      <c r="KHX41" s="35"/>
      <c r="KHY41" s="35"/>
      <c r="KHZ41" s="35"/>
      <c r="KIA41" s="35"/>
      <c r="KIB41" s="35"/>
      <c r="KIC41" s="35"/>
      <c r="KID41" s="35"/>
      <c r="KIE41" s="35"/>
      <c r="KIF41" s="35"/>
      <c r="KIG41" s="35"/>
      <c r="KIH41" s="36"/>
      <c r="KII41" s="35"/>
      <c r="KIJ41" s="35"/>
      <c r="KIK41" s="35"/>
      <c r="KIL41" s="35"/>
      <c r="KIM41" s="35"/>
      <c r="KIN41" s="35"/>
      <c r="KIO41" s="35"/>
      <c r="KIP41" s="35"/>
      <c r="KIQ41" s="35"/>
      <c r="KIR41" s="35"/>
      <c r="KIS41" s="35"/>
      <c r="KIT41" s="35"/>
      <c r="KIU41" s="36"/>
      <c r="KIV41" s="37"/>
      <c r="KIW41" s="16"/>
      <c r="KIX41" s="38"/>
      <c r="KIY41" s="39"/>
      <c r="KIZ41" s="32"/>
      <c r="KJA41" s="32"/>
      <c r="KJB41" s="298"/>
      <c r="KJC41" s="298"/>
      <c r="KJD41" s="298"/>
      <c r="KJE41" s="87"/>
      <c r="KJF41" s="87"/>
      <c r="KJG41" s="33"/>
      <c r="KJH41" s="33"/>
      <c r="KJI41" s="87"/>
      <c r="KJJ41" s="87"/>
      <c r="KJK41" s="87"/>
      <c r="KJL41" s="87"/>
      <c r="KJM41" s="34"/>
      <c r="KJN41" s="34"/>
      <c r="KJO41" s="35"/>
      <c r="KJP41" s="35"/>
      <c r="KJQ41" s="35"/>
      <c r="KJR41" s="35"/>
      <c r="KJS41" s="35"/>
      <c r="KJT41" s="35"/>
      <c r="KJU41" s="35"/>
      <c r="KJV41" s="35"/>
      <c r="KJW41" s="35"/>
      <c r="KJX41" s="35"/>
      <c r="KJY41" s="35"/>
      <c r="KJZ41" s="35"/>
      <c r="KKA41" s="36"/>
      <c r="KKB41" s="35"/>
      <c r="KKC41" s="35"/>
      <c r="KKD41" s="35"/>
      <c r="KKE41" s="35"/>
      <c r="KKF41" s="35"/>
      <c r="KKG41" s="35"/>
      <c r="KKH41" s="35"/>
      <c r="KKI41" s="35"/>
      <c r="KKJ41" s="35"/>
      <c r="KKK41" s="35"/>
      <c r="KKL41" s="35"/>
      <c r="KKM41" s="35"/>
      <c r="KKN41" s="36"/>
      <c r="KKO41" s="37"/>
      <c r="KKP41" s="16"/>
      <c r="KKQ41" s="38"/>
      <c r="KKR41" s="39"/>
      <c r="KKS41" s="32"/>
      <c r="KKT41" s="32"/>
      <c r="KKU41" s="298"/>
      <c r="KKV41" s="298"/>
      <c r="KKW41" s="298"/>
      <c r="KKX41" s="87"/>
      <c r="KKY41" s="87"/>
      <c r="KKZ41" s="33"/>
      <c r="KLA41" s="33"/>
      <c r="KLB41" s="87"/>
      <c r="KLC41" s="87"/>
      <c r="KLD41" s="87"/>
      <c r="KLE41" s="87"/>
      <c r="KLF41" s="34"/>
      <c r="KLG41" s="34"/>
      <c r="KLH41" s="35"/>
      <c r="KLI41" s="35"/>
      <c r="KLJ41" s="35"/>
      <c r="KLK41" s="35"/>
      <c r="KLL41" s="35"/>
      <c r="KLM41" s="35"/>
      <c r="KLN41" s="35"/>
      <c r="KLO41" s="35"/>
      <c r="KLP41" s="35"/>
      <c r="KLQ41" s="35"/>
      <c r="KLR41" s="35"/>
      <c r="KLS41" s="35"/>
      <c r="KLT41" s="36"/>
      <c r="KLU41" s="35"/>
      <c r="KLV41" s="35"/>
      <c r="KLW41" s="35"/>
      <c r="KLX41" s="35"/>
      <c r="KLY41" s="35"/>
      <c r="KLZ41" s="35"/>
      <c r="KMA41" s="35"/>
      <c r="KMB41" s="35"/>
      <c r="KMC41" s="35"/>
      <c r="KMD41" s="35"/>
      <c r="KME41" s="35"/>
      <c r="KMF41" s="35"/>
      <c r="KMG41" s="36"/>
      <c r="KMH41" s="37"/>
      <c r="KMI41" s="16"/>
      <c r="KMJ41" s="38"/>
      <c r="KMK41" s="39"/>
      <c r="KML41" s="32"/>
      <c r="KMM41" s="32"/>
      <c r="KMN41" s="298"/>
      <c r="KMO41" s="298"/>
      <c r="KMP41" s="298"/>
      <c r="KMQ41" s="87"/>
      <c r="KMR41" s="87"/>
      <c r="KMS41" s="33"/>
      <c r="KMT41" s="33"/>
      <c r="KMU41" s="87"/>
      <c r="KMV41" s="87"/>
      <c r="KMW41" s="87"/>
      <c r="KMX41" s="87"/>
      <c r="KMY41" s="34"/>
      <c r="KMZ41" s="34"/>
      <c r="KNA41" s="35"/>
      <c r="KNB41" s="35"/>
      <c r="KNC41" s="35"/>
      <c r="KND41" s="35"/>
      <c r="KNE41" s="35"/>
      <c r="KNF41" s="35"/>
      <c r="KNG41" s="35"/>
      <c r="KNH41" s="35"/>
      <c r="KNI41" s="35"/>
      <c r="KNJ41" s="35"/>
      <c r="KNK41" s="35"/>
      <c r="KNL41" s="35"/>
      <c r="KNM41" s="36"/>
      <c r="KNN41" s="35"/>
      <c r="KNO41" s="35"/>
      <c r="KNP41" s="35"/>
      <c r="KNQ41" s="35"/>
      <c r="KNR41" s="35"/>
      <c r="KNS41" s="35"/>
      <c r="KNT41" s="35"/>
      <c r="KNU41" s="35"/>
      <c r="KNV41" s="35"/>
      <c r="KNW41" s="35"/>
      <c r="KNX41" s="35"/>
      <c r="KNY41" s="35"/>
      <c r="KNZ41" s="36"/>
      <c r="KOA41" s="37"/>
      <c r="KOB41" s="16"/>
      <c r="KOC41" s="38"/>
      <c r="KOD41" s="39"/>
      <c r="KOE41" s="32"/>
      <c r="KOF41" s="32"/>
      <c r="KOG41" s="298"/>
      <c r="KOH41" s="298"/>
      <c r="KOI41" s="298"/>
      <c r="KOJ41" s="87"/>
      <c r="KOK41" s="87"/>
      <c r="KOL41" s="33"/>
      <c r="KOM41" s="33"/>
      <c r="KON41" s="87"/>
      <c r="KOO41" s="87"/>
      <c r="KOP41" s="87"/>
      <c r="KOQ41" s="87"/>
      <c r="KOR41" s="34"/>
      <c r="KOS41" s="34"/>
      <c r="KOT41" s="35"/>
      <c r="KOU41" s="35"/>
      <c r="KOV41" s="35"/>
      <c r="KOW41" s="35"/>
      <c r="KOX41" s="35"/>
      <c r="KOY41" s="35"/>
      <c r="KOZ41" s="35"/>
      <c r="KPA41" s="35"/>
      <c r="KPB41" s="35"/>
      <c r="KPC41" s="35"/>
      <c r="KPD41" s="35"/>
      <c r="KPE41" s="35"/>
      <c r="KPF41" s="36"/>
      <c r="KPG41" s="35"/>
      <c r="KPH41" s="35"/>
      <c r="KPI41" s="35"/>
      <c r="KPJ41" s="35"/>
      <c r="KPK41" s="35"/>
      <c r="KPL41" s="35"/>
      <c r="KPM41" s="35"/>
      <c r="KPN41" s="35"/>
      <c r="KPO41" s="35"/>
      <c r="KPP41" s="35"/>
      <c r="KPQ41" s="35"/>
      <c r="KPR41" s="35"/>
      <c r="KPS41" s="36"/>
      <c r="KPT41" s="37"/>
      <c r="KPU41" s="16"/>
      <c r="KPV41" s="38"/>
      <c r="KPW41" s="39"/>
      <c r="KPX41" s="32"/>
      <c r="KPY41" s="32"/>
      <c r="KPZ41" s="298"/>
      <c r="KQA41" s="298"/>
      <c r="KQB41" s="298"/>
      <c r="KQC41" s="87"/>
      <c r="KQD41" s="87"/>
      <c r="KQE41" s="33"/>
      <c r="KQF41" s="33"/>
      <c r="KQG41" s="87"/>
      <c r="KQH41" s="87"/>
      <c r="KQI41" s="87"/>
      <c r="KQJ41" s="87"/>
      <c r="KQK41" s="34"/>
      <c r="KQL41" s="34"/>
      <c r="KQM41" s="35"/>
      <c r="KQN41" s="35"/>
      <c r="KQO41" s="35"/>
      <c r="KQP41" s="35"/>
      <c r="KQQ41" s="35"/>
      <c r="KQR41" s="35"/>
      <c r="KQS41" s="35"/>
      <c r="KQT41" s="35"/>
      <c r="KQU41" s="35"/>
      <c r="KQV41" s="35"/>
      <c r="KQW41" s="35"/>
      <c r="KQX41" s="35"/>
      <c r="KQY41" s="36"/>
      <c r="KQZ41" s="35"/>
      <c r="KRA41" s="35"/>
      <c r="KRB41" s="35"/>
      <c r="KRC41" s="35"/>
      <c r="KRD41" s="35"/>
      <c r="KRE41" s="35"/>
      <c r="KRF41" s="35"/>
      <c r="KRG41" s="35"/>
      <c r="KRH41" s="35"/>
      <c r="KRI41" s="35"/>
      <c r="KRJ41" s="35"/>
      <c r="KRK41" s="35"/>
      <c r="KRL41" s="36"/>
      <c r="KRM41" s="37"/>
      <c r="KRN41" s="16"/>
      <c r="KRO41" s="38"/>
      <c r="KRP41" s="39"/>
      <c r="KRQ41" s="32"/>
      <c r="KRR41" s="32"/>
      <c r="KRS41" s="298"/>
      <c r="KRT41" s="298"/>
      <c r="KRU41" s="298"/>
      <c r="KRV41" s="87"/>
      <c r="KRW41" s="87"/>
      <c r="KRX41" s="33"/>
      <c r="KRY41" s="33"/>
      <c r="KRZ41" s="87"/>
      <c r="KSA41" s="87"/>
      <c r="KSB41" s="87"/>
      <c r="KSC41" s="87"/>
      <c r="KSD41" s="34"/>
      <c r="KSE41" s="34"/>
      <c r="KSF41" s="35"/>
      <c r="KSG41" s="35"/>
      <c r="KSH41" s="35"/>
      <c r="KSI41" s="35"/>
      <c r="KSJ41" s="35"/>
      <c r="KSK41" s="35"/>
      <c r="KSL41" s="35"/>
      <c r="KSM41" s="35"/>
      <c r="KSN41" s="35"/>
      <c r="KSO41" s="35"/>
      <c r="KSP41" s="35"/>
      <c r="KSQ41" s="35"/>
      <c r="KSR41" s="36"/>
      <c r="KSS41" s="35"/>
      <c r="KST41" s="35"/>
      <c r="KSU41" s="35"/>
      <c r="KSV41" s="35"/>
      <c r="KSW41" s="35"/>
      <c r="KSX41" s="35"/>
      <c r="KSY41" s="35"/>
      <c r="KSZ41" s="35"/>
      <c r="KTA41" s="35"/>
      <c r="KTB41" s="35"/>
      <c r="KTC41" s="35"/>
      <c r="KTD41" s="35"/>
      <c r="KTE41" s="36"/>
      <c r="KTF41" s="37"/>
      <c r="KTG41" s="16"/>
      <c r="KTH41" s="38"/>
      <c r="KTI41" s="39"/>
      <c r="KTJ41" s="32"/>
      <c r="KTK41" s="32"/>
      <c r="KTL41" s="298"/>
      <c r="KTM41" s="298"/>
      <c r="KTN41" s="298"/>
      <c r="KTO41" s="87"/>
      <c r="KTP41" s="87"/>
      <c r="KTQ41" s="33"/>
      <c r="KTR41" s="33"/>
      <c r="KTS41" s="87"/>
      <c r="KTT41" s="87"/>
      <c r="KTU41" s="87"/>
      <c r="KTV41" s="87"/>
      <c r="KTW41" s="34"/>
      <c r="KTX41" s="34"/>
      <c r="KTY41" s="35"/>
      <c r="KTZ41" s="35"/>
      <c r="KUA41" s="35"/>
      <c r="KUB41" s="35"/>
      <c r="KUC41" s="35"/>
      <c r="KUD41" s="35"/>
      <c r="KUE41" s="35"/>
      <c r="KUF41" s="35"/>
      <c r="KUG41" s="35"/>
      <c r="KUH41" s="35"/>
      <c r="KUI41" s="35"/>
      <c r="KUJ41" s="35"/>
      <c r="KUK41" s="36"/>
      <c r="KUL41" s="35"/>
      <c r="KUM41" s="35"/>
      <c r="KUN41" s="35"/>
      <c r="KUO41" s="35"/>
      <c r="KUP41" s="35"/>
      <c r="KUQ41" s="35"/>
      <c r="KUR41" s="35"/>
      <c r="KUS41" s="35"/>
      <c r="KUT41" s="35"/>
      <c r="KUU41" s="35"/>
      <c r="KUV41" s="35"/>
      <c r="KUW41" s="35"/>
      <c r="KUX41" s="36"/>
      <c r="KUY41" s="37"/>
      <c r="KUZ41" s="16"/>
      <c r="KVA41" s="38"/>
      <c r="KVB41" s="39"/>
      <c r="KVC41" s="32"/>
      <c r="KVD41" s="32"/>
      <c r="KVE41" s="298"/>
      <c r="KVF41" s="298"/>
      <c r="KVG41" s="298"/>
      <c r="KVH41" s="87"/>
      <c r="KVI41" s="87"/>
      <c r="KVJ41" s="33"/>
      <c r="KVK41" s="33"/>
      <c r="KVL41" s="87"/>
      <c r="KVM41" s="87"/>
      <c r="KVN41" s="87"/>
      <c r="KVO41" s="87"/>
      <c r="KVP41" s="34"/>
      <c r="KVQ41" s="34"/>
      <c r="KVR41" s="35"/>
      <c r="KVS41" s="35"/>
      <c r="KVT41" s="35"/>
      <c r="KVU41" s="35"/>
      <c r="KVV41" s="35"/>
      <c r="KVW41" s="35"/>
      <c r="KVX41" s="35"/>
      <c r="KVY41" s="35"/>
      <c r="KVZ41" s="35"/>
      <c r="KWA41" s="35"/>
      <c r="KWB41" s="35"/>
      <c r="KWC41" s="35"/>
      <c r="KWD41" s="36"/>
      <c r="KWE41" s="35"/>
      <c r="KWF41" s="35"/>
      <c r="KWG41" s="35"/>
      <c r="KWH41" s="35"/>
      <c r="KWI41" s="35"/>
      <c r="KWJ41" s="35"/>
      <c r="KWK41" s="35"/>
      <c r="KWL41" s="35"/>
      <c r="KWM41" s="35"/>
      <c r="KWN41" s="35"/>
      <c r="KWO41" s="35"/>
      <c r="KWP41" s="35"/>
      <c r="KWQ41" s="36"/>
      <c r="KWR41" s="37"/>
      <c r="KWS41" s="16"/>
      <c r="KWT41" s="38"/>
      <c r="KWU41" s="39"/>
      <c r="KWV41" s="32"/>
      <c r="KWW41" s="32"/>
      <c r="KWX41" s="298"/>
      <c r="KWY41" s="298"/>
      <c r="KWZ41" s="298"/>
      <c r="KXA41" s="87"/>
      <c r="KXB41" s="87"/>
      <c r="KXC41" s="33"/>
      <c r="KXD41" s="33"/>
      <c r="KXE41" s="87"/>
      <c r="KXF41" s="87"/>
      <c r="KXG41" s="87"/>
      <c r="KXH41" s="87"/>
      <c r="KXI41" s="34"/>
      <c r="KXJ41" s="34"/>
      <c r="KXK41" s="35"/>
      <c r="KXL41" s="35"/>
      <c r="KXM41" s="35"/>
      <c r="KXN41" s="35"/>
      <c r="KXO41" s="35"/>
      <c r="KXP41" s="35"/>
      <c r="KXQ41" s="35"/>
      <c r="KXR41" s="35"/>
      <c r="KXS41" s="35"/>
      <c r="KXT41" s="35"/>
      <c r="KXU41" s="35"/>
      <c r="KXV41" s="35"/>
      <c r="KXW41" s="36"/>
      <c r="KXX41" s="35"/>
      <c r="KXY41" s="35"/>
      <c r="KXZ41" s="35"/>
      <c r="KYA41" s="35"/>
      <c r="KYB41" s="35"/>
      <c r="KYC41" s="35"/>
      <c r="KYD41" s="35"/>
      <c r="KYE41" s="35"/>
      <c r="KYF41" s="35"/>
      <c r="KYG41" s="35"/>
      <c r="KYH41" s="35"/>
      <c r="KYI41" s="35"/>
      <c r="KYJ41" s="36"/>
      <c r="KYK41" s="37"/>
      <c r="KYL41" s="16"/>
      <c r="KYM41" s="38"/>
      <c r="KYN41" s="39"/>
      <c r="KYO41" s="32"/>
      <c r="KYP41" s="32"/>
      <c r="KYQ41" s="298"/>
      <c r="KYR41" s="298"/>
      <c r="KYS41" s="298"/>
      <c r="KYT41" s="87"/>
      <c r="KYU41" s="87"/>
      <c r="KYV41" s="33"/>
      <c r="KYW41" s="33"/>
      <c r="KYX41" s="87"/>
      <c r="KYY41" s="87"/>
      <c r="KYZ41" s="87"/>
      <c r="KZA41" s="87"/>
      <c r="KZB41" s="34"/>
      <c r="KZC41" s="34"/>
      <c r="KZD41" s="35"/>
      <c r="KZE41" s="35"/>
      <c r="KZF41" s="35"/>
      <c r="KZG41" s="35"/>
      <c r="KZH41" s="35"/>
      <c r="KZI41" s="35"/>
      <c r="KZJ41" s="35"/>
      <c r="KZK41" s="35"/>
      <c r="KZL41" s="35"/>
      <c r="KZM41" s="35"/>
      <c r="KZN41" s="35"/>
      <c r="KZO41" s="35"/>
      <c r="KZP41" s="36"/>
      <c r="KZQ41" s="35"/>
      <c r="KZR41" s="35"/>
      <c r="KZS41" s="35"/>
      <c r="KZT41" s="35"/>
      <c r="KZU41" s="35"/>
      <c r="KZV41" s="35"/>
      <c r="KZW41" s="35"/>
      <c r="KZX41" s="35"/>
      <c r="KZY41" s="35"/>
      <c r="KZZ41" s="35"/>
      <c r="LAA41" s="35"/>
      <c r="LAB41" s="35"/>
      <c r="LAC41" s="36"/>
      <c r="LAD41" s="37"/>
      <c r="LAE41" s="16"/>
      <c r="LAF41" s="38"/>
      <c r="LAG41" s="39"/>
      <c r="LAH41" s="32"/>
      <c r="LAI41" s="32"/>
      <c r="LAJ41" s="298"/>
      <c r="LAK41" s="298"/>
      <c r="LAL41" s="298"/>
      <c r="LAM41" s="87"/>
      <c r="LAN41" s="87"/>
      <c r="LAO41" s="33"/>
      <c r="LAP41" s="33"/>
      <c r="LAQ41" s="87"/>
      <c r="LAR41" s="87"/>
      <c r="LAS41" s="87"/>
      <c r="LAT41" s="87"/>
      <c r="LAU41" s="34"/>
      <c r="LAV41" s="34"/>
      <c r="LAW41" s="35"/>
      <c r="LAX41" s="35"/>
      <c r="LAY41" s="35"/>
      <c r="LAZ41" s="35"/>
      <c r="LBA41" s="35"/>
      <c r="LBB41" s="35"/>
      <c r="LBC41" s="35"/>
      <c r="LBD41" s="35"/>
      <c r="LBE41" s="35"/>
      <c r="LBF41" s="35"/>
      <c r="LBG41" s="35"/>
      <c r="LBH41" s="35"/>
      <c r="LBI41" s="36"/>
      <c r="LBJ41" s="35"/>
      <c r="LBK41" s="35"/>
      <c r="LBL41" s="35"/>
      <c r="LBM41" s="35"/>
      <c r="LBN41" s="35"/>
      <c r="LBO41" s="35"/>
      <c r="LBP41" s="35"/>
      <c r="LBQ41" s="35"/>
      <c r="LBR41" s="35"/>
      <c r="LBS41" s="35"/>
      <c r="LBT41" s="35"/>
      <c r="LBU41" s="35"/>
      <c r="LBV41" s="36"/>
      <c r="LBW41" s="37"/>
      <c r="LBX41" s="16"/>
      <c r="LBY41" s="38"/>
      <c r="LBZ41" s="39"/>
      <c r="LCA41" s="32"/>
      <c r="LCB41" s="32"/>
      <c r="LCC41" s="298"/>
      <c r="LCD41" s="298"/>
      <c r="LCE41" s="298"/>
      <c r="LCF41" s="87"/>
      <c r="LCG41" s="87"/>
      <c r="LCH41" s="33"/>
      <c r="LCI41" s="33"/>
      <c r="LCJ41" s="87"/>
      <c r="LCK41" s="87"/>
      <c r="LCL41" s="87"/>
      <c r="LCM41" s="87"/>
      <c r="LCN41" s="34"/>
      <c r="LCO41" s="34"/>
      <c r="LCP41" s="35"/>
      <c r="LCQ41" s="35"/>
      <c r="LCR41" s="35"/>
      <c r="LCS41" s="35"/>
      <c r="LCT41" s="35"/>
      <c r="LCU41" s="35"/>
      <c r="LCV41" s="35"/>
      <c r="LCW41" s="35"/>
      <c r="LCX41" s="35"/>
      <c r="LCY41" s="35"/>
      <c r="LCZ41" s="35"/>
      <c r="LDA41" s="35"/>
      <c r="LDB41" s="36"/>
      <c r="LDC41" s="35"/>
      <c r="LDD41" s="35"/>
      <c r="LDE41" s="35"/>
      <c r="LDF41" s="35"/>
      <c r="LDG41" s="35"/>
      <c r="LDH41" s="35"/>
      <c r="LDI41" s="35"/>
      <c r="LDJ41" s="35"/>
      <c r="LDK41" s="35"/>
      <c r="LDL41" s="35"/>
      <c r="LDM41" s="35"/>
      <c r="LDN41" s="35"/>
      <c r="LDO41" s="36"/>
      <c r="LDP41" s="37"/>
      <c r="LDQ41" s="16"/>
      <c r="LDR41" s="38"/>
      <c r="LDS41" s="39"/>
      <c r="LDT41" s="32"/>
      <c r="LDU41" s="32"/>
      <c r="LDV41" s="298"/>
      <c r="LDW41" s="298"/>
      <c r="LDX41" s="298"/>
      <c r="LDY41" s="87"/>
      <c r="LDZ41" s="87"/>
      <c r="LEA41" s="33"/>
      <c r="LEB41" s="33"/>
      <c r="LEC41" s="87"/>
      <c r="LED41" s="87"/>
      <c r="LEE41" s="87"/>
      <c r="LEF41" s="87"/>
      <c r="LEG41" s="34"/>
      <c r="LEH41" s="34"/>
      <c r="LEI41" s="35"/>
      <c r="LEJ41" s="35"/>
      <c r="LEK41" s="35"/>
      <c r="LEL41" s="35"/>
      <c r="LEM41" s="35"/>
      <c r="LEN41" s="35"/>
      <c r="LEO41" s="35"/>
      <c r="LEP41" s="35"/>
      <c r="LEQ41" s="35"/>
      <c r="LER41" s="35"/>
      <c r="LES41" s="35"/>
      <c r="LET41" s="35"/>
      <c r="LEU41" s="36"/>
      <c r="LEV41" s="35"/>
      <c r="LEW41" s="35"/>
      <c r="LEX41" s="35"/>
      <c r="LEY41" s="35"/>
      <c r="LEZ41" s="35"/>
      <c r="LFA41" s="35"/>
      <c r="LFB41" s="35"/>
      <c r="LFC41" s="35"/>
      <c r="LFD41" s="35"/>
      <c r="LFE41" s="35"/>
      <c r="LFF41" s="35"/>
      <c r="LFG41" s="35"/>
      <c r="LFH41" s="36"/>
      <c r="LFI41" s="37"/>
      <c r="LFJ41" s="16"/>
      <c r="LFK41" s="38"/>
      <c r="LFL41" s="39"/>
      <c r="LFM41" s="32"/>
      <c r="LFN41" s="32"/>
      <c r="LFO41" s="298"/>
      <c r="LFP41" s="298"/>
      <c r="LFQ41" s="298"/>
      <c r="LFR41" s="87"/>
      <c r="LFS41" s="87"/>
      <c r="LFT41" s="33"/>
      <c r="LFU41" s="33"/>
      <c r="LFV41" s="87"/>
      <c r="LFW41" s="87"/>
      <c r="LFX41" s="87"/>
      <c r="LFY41" s="87"/>
      <c r="LFZ41" s="34"/>
      <c r="LGA41" s="34"/>
      <c r="LGB41" s="35"/>
      <c r="LGC41" s="35"/>
      <c r="LGD41" s="35"/>
      <c r="LGE41" s="35"/>
      <c r="LGF41" s="35"/>
      <c r="LGG41" s="35"/>
      <c r="LGH41" s="35"/>
      <c r="LGI41" s="35"/>
      <c r="LGJ41" s="35"/>
      <c r="LGK41" s="35"/>
      <c r="LGL41" s="35"/>
      <c r="LGM41" s="35"/>
      <c r="LGN41" s="36"/>
      <c r="LGO41" s="35"/>
      <c r="LGP41" s="35"/>
      <c r="LGQ41" s="35"/>
      <c r="LGR41" s="35"/>
      <c r="LGS41" s="35"/>
      <c r="LGT41" s="35"/>
      <c r="LGU41" s="35"/>
      <c r="LGV41" s="35"/>
      <c r="LGW41" s="35"/>
      <c r="LGX41" s="35"/>
      <c r="LGY41" s="35"/>
      <c r="LGZ41" s="35"/>
      <c r="LHA41" s="36"/>
      <c r="LHB41" s="37"/>
      <c r="LHC41" s="16"/>
      <c r="LHD41" s="38"/>
      <c r="LHE41" s="39"/>
      <c r="LHF41" s="32"/>
      <c r="LHG41" s="32"/>
      <c r="LHH41" s="298"/>
      <c r="LHI41" s="298"/>
      <c r="LHJ41" s="298"/>
      <c r="LHK41" s="87"/>
      <c r="LHL41" s="87"/>
      <c r="LHM41" s="33"/>
      <c r="LHN41" s="33"/>
      <c r="LHO41" s="87"/>
      <c r="LHP41" s="87"/>
      <c r="LHQ41" s="87"/>
      <c r="LHR41" s="87"/>
      <c r="LHS41" s="34"/>
      <c r="LHT41" s="34"/>
      <c r="LHU41" s="35"/>
      <c r="LHV41" s="35"/>
      <c r="LHW41" s="35"/>
      <c r="LHX41" s="35"/>
      <c r="LHY41" s="35"/>
      <c r="LHZ41" s="35"/>
      <c r="LIA41" s="35"/>
      <c r="LIB41" s="35"/>
      <c r="LIC41" s="35"/>
      <c r="LID41" s="35"/>
      <c r="LIE41" s="35"/>
      <c r="LIF41" s="35"/>
      <c r="LIG41" s="36"/>
      <c r="LIH41" s="35"/>
      <c r="LII41" s="35"/>
      <c r="LIJ41" s="35"/>
      <c r="LIK41" s="35"/>
      <c r="LIL41" s="35"/>
      <c r="LIM41" s="35"/>
      <c r="LIN41" s="35"/>
      <c r="LIO41" s="35"/>
      <c r="LIP41" s="35"/>
      <c r="LIQ41" s="35"/>
      <c r="LIR41" s="35"/>
      <c r="LIS41" s="35"/>
      <c r="LIT41" s="36"/>
      <c r="LIU41" s="37"/>
      <c r="LIV41" s="16"/>
      <c r="LIW41" s="38"/>
      <c r="LIX41" s="39"/>
      <c r="LIY41" s="32"/>
      <c r="LIZ41" s="32"/>
      <c r="LJA41" s="298"/>
      <c r="LJB41" s="298"/>
      <c r="LJC41" s="298"/>
      <c r="LJD41" s="87"/>
      <c r="LJE41" s="87"/>
      <c r="LJF41" s="33"/>
      <c r="LJG41" s="33"/>
      <c r="LJH41" s="87"/>
      <c r="LJI41" s="87"/>
      <c r="LJJ41" s="87"/>
      <c r="LJK41" s="87"/>
      <c r="LJL41" s="34"/>
      <c r="LJM41" s="34"/>
      <c r="LJN41" s="35"/>
      <c r="LJO41" s="35"/>
      <c r="LJP41" s="35"/>
      <c r="LJQ41" s="35"/>
      <c r="LJR41" s="35"/>
      <c r="LJS41" s="35"/>
      <c r="LJT41" s="35"/>
      <c r="LJU41" s="35"/>
      <c r="LJV41" s="35"/>
      <c r="LJW41" s="35"/>
      <c r="LJX41" s="35"/>
      <c r="LJY41" s="35"/>
      <c r="LJZ41" s="36"/>
      <c r="LKA41" s="35"/>
      <c r="LKB41" s="35"/>
      <c r="LKC41" s="35"/>
      <c r="LKD41" s="35"/>
      <c r="LKE41" s="35"/>
      <c r="LKF41" s="35"/>
      <c r="LKG41" s="35"/>
      <c r="LKH41" s="35"/>
      <c r="LKI41" s="35"/>
      <c r="LKJ41" s="35"/>
      <c r="LKK41" s="35"/>
      <c r="LKL41" s="35"/>
      <c r="LKM41" s="36"/>
      <c r="LKN41" s="37"/>
      <c r="LKO41" s="16"/>
      <c r="LKP41" s="38"/>
      <c r="LKQ41" s="39"/>
      <c r="LKR41" s="32"/>
      <c r="LKS41" s="32"/>
      <c r="LKT41" s="298"/>
      <c r="LKU41" s="298"/>
      <c r="LKV41" s="298"/>
      <c r="LKW41" s="87"/>
      <c r="LKX41" s="87"/>
      <c r="LKY41" s="33"/>
      <c r="LKZ41" s="33"/>
      <c r="LLA41" s="87"/>
      <c r="LLB41" s="87"/>
      <c r="LLC41" s="87"/>
      <c r="LLD41" s="87"/>
      <c r="LLE41" s="34"/>
      <c r="LLF41" s="34"/>
      <c r="LLG41" s="35"/>
      <c r="LLH41" s="35"/>
      <c r="LLI41" s="35"/>
      <c r="LLJ41" s="35"/>
      <c r="LLK41" s="35"/>
      <c r="LLL41" s="35"/>
      <c r="LLM41" s="35"/>
      <c r="LLN41" s="35"/>
      <c r="LLO41" s="35"/>
      <c r="LLP41" s="35"/>
      <c r="LLQ41" s="35"/>
      <c r="LLR41" s="35"/>
      <c r="LLS41" s="36"/>
      <c r="LLT41" s="35"/>
      <c r="LLU41" s="35"/>
      <c r="LLV41" s="35"/>
      <c r="LLW41" s="35"/>
      <c r="LLX41" s="35"/>
      <c r="LLY41" s="35"/>
      <c r="LLZ41" s="35"/>
      <c r="LMA41" s="35"/>
      <c r="LMB41" s="35"/>
      <c r="LMC41" s="35"/>
      <c r="LMD41" s="35"/>
      <c r="LME41" s="35"/>
      <c r="LMF41" s="36"/>
      <c r="LMG41" s="37"/>
      <c r="LMH41" s="16"/>
      <c r="LMI41" s="38"/>
      <c r="LMJ41" s="39"/>
      <c r="LMK41" s="32"/>
      <c r="LML41" s="32"/>
      <c r="LMM41" s="298"/>
      <c r="LMN41" s="298"/>
      <c r="LMO41" s="298"/>
      <c r="LMP41" s="87"/>
      <c r="LMQ41" s="87"/>
      <c r="LMR41" s="33"/>
      <c r="LMS41" s="33"/>
      <c r="LMT41" s="87"/>
      <c r="LMU41" s="87"/>
      <c r="LMV41" s="87"/>
      <c r="LMW41" s="87"/>
      <c r="LMX41" s="34"/>
      <c r="LMY41" s="34"/>
      <c r="LMZ41" s="35"/>
      <c r="LNA41" s="35"/>
      <c r="LNB41" s="35"/>
      <c r="LNC41" s="35"/>
      <c r="LND41" s="35"/>
      <c r="LNE41" s="35"/>
      <c r="LNF41" s="35"/>
      <c r="LNG41" s="35"/>
      <c r="LNH41" s="35"/>
      <c r="LNI41" s="35"/>
      <c r="LNJ41" s="35"/>
      <c r="LNK41" s="35"/>
      <c r="LNL41" s="36"/>
      <c r="LNM41" s="35"/>
      <c r="LNN41" s="35"/>
      <c r="LNO41" s="35"/>
      <c r="LNP41" s="35"/>
      <c r="LNQ41" s="35"/>
      <c r="LNR41" s="35"/>
      <c r="LNS41" s="35"/>
      <c r="LNT41" s="35"/>
      <c r="LNU41" s="35"/>
      <c r="LNV41" s="35"/>
      <c r="LNW41" s="35"/>
      <c r="LNX41" s="35"/>
      <c r="LNY41" s="36"/>
      <c r="LNZ41" s="37"/>
      <c r="LOA41" s="16"/>
      <c r="LOB41" s="38"/>
      <c r="LOC41" s="39"/>
      <c r="LOD41" s="32"/>
      <c r="LOE41" s="32"/>
      <c r="LOF41" s="298"/>
      <c r="LOG41" s="298"/>
      <c r="LOH41" s="298"/>
      <c r="LOI41" s="87"/>
      <c r="LOJ41" s="87"/>
      <c r="LOK41" s="33"/>
      <c r="LOL41" s="33"/>
      <c r="LOM41" s="87"/>
      <c r="LON41" s="87"/>
      <c r="LOO41" s="87"/>
      <c r="LOP41" s="87"/>
      <c r="LOQ41" s="34"/>
      <c r="LOR41" s="34"/>
      <c r="LOS41" s="35"/>
      <c r="LOT41" s="35"/>
      <c r="LOU41" s="35"/>
      <c r="LOV41" s="35"/>
      <c r="LOW41" s="35"/>
      <c r="LOX41" s="35"/>
      <c r="LOY41" s="35"/>
      <c r="LOZ41" s="35"/>
      <c r="LPA41" s="35"/>
      <c r="LPB41" s="35"/>
      <c r="LPC41" s="35"/>
      <c r="LPD41" s="35"/>
      <c r="LPE41" s="36"/>
      <c r="LPF41" s="35"/>
      <c r="LPG41" s="35"/>
      <c r="LPH41" s="35"/>
      <c r="LPI41" s="35"/>
      <c r="LPJ41" s="35"/>
      <c r="LPK41" s="35"/>
      <c r="LPL41" s="35"/>
      <c r="LPM41" s="35"/>
      <c r="LPN41" s="35"/>
      <c r="LPO41" s="35"/>
      <c r="LPP41" s="35"/>
      <c r="LPQ41" s="35"/>
      <c r="LPR41" s="36"/>
      <c r="LPS41" s="37"/>
      <c r="LPT41" s="16"/>
      <c r="LPU41" s="38"/>
      <c r="LPV41" s="39"/>
      <c r="LPW41" s="32"/>
      <c r="LPX41" s="32"/>
      <c r="LPY41" s="298"/>
      <c r="LPZ41" s="298"/>
      <c r="LQA41" s="298"/>
      <c r="LQB41" s="87"/>
      <c r="LQC41" s="87"/>
      <c r="LQD41" s="33"/>
      <c r="LQE41" s="33"/>
      <c r="LQF41" s="87"/>
      <c r="LQG41" s="87"/>
      <c r="LQH41" s="87"/>
      <c r="LQI41" s="87"/>
      <c r="LQJ41" s="34"/>
      <c r="LQK41" s="34"/>
      <c r="LQL41" s="35"/>
      <c r="LQM41" s="35"/>
      <c r="LQN41" s="35"/>
      <c r="LQO41" s="35"/>
      <c r="LQP41" s="35"/>
      <c r="LQQ41" s="35"/>
      <c r="LQR41" s="35"/>
      <c r="LQS41" s="35"/>
      <c r="LQT41" s="35"/>
      <c r="LQU41" s="35"/>
      <c r="LQV41" s="35"/>
      <c r="LQW41" s="35"/>
      <c r="LQX41" s="36"/>
      <c r="LQY41" s="35"/>
      <c r="LQZ41" s="35"/>
      <c r="LRA41" s="35"/>
      <c r="LRB41" s="35"/>
      <c r="LRC41" s="35"/>
      <c r="LRD41" s="35"/>
      <c r="LRE41" s="35"/>
      <c r="LRF41" s="35"/>
      <c r="LRG41" s="35"/>
      <c r="LRH41" s="35"/>
      <c r="LRI41" s="35"/>
      <c r="LRJ41" s="35"/>
      <c r="LRK41" s="36"/>
      <c r="LRL41" s="37"/>
      <c r="LRM41" s="16"/>
      <c r="LRN41" s="38"/>
      <c r="LRO41" s="39"/>
      <c r="LRP41" s="32"/>
      <c r="LRQ41" s="32"/>
      <c r="LRR41" s="298"/>
      <c r="LRS41" s="298"/>
      <c r="LRT41" s="298"/>
      <c r="LRU41" s="87"/>
      <c r="LRV41" s="87"/>
      <c r="LRW41" s="33"/>
      <c r="LRX41" s="33"/>
      <c r="LRY41" s="87"/>
      <c r="LRZ41" s="87"/>
      <c r="LSA41" s="87"/>
      <c r="LSB41" s="87"/>
      <c r="LSC41" s="34"/>
      <c r="LSD41" s="34"/>
      <c r="LSE41" s="35"/>
      <c r="LSF41" s="35"/>
      <c r="LSG41" s="35"/>
      <c r="LSH41" s="35"/>
      <c r="LSI41" s="35"/>
      <c r="LSJ41" s="35"/>
      <c r="LSK41" s="35"/>
      <c r="LSL41" s="35"/>
      <c r="LSM41" s="35"/>
      <c r="LSN41" s="35"/>
      <c r="LSO41" s="35"/>
      <c r="LSP41" s="35"/>
      <c r="LSQ41" s="36"/>
      <c r="LSR41" s="35"/>
      <c r="LSS41" s="35"/>
      <c r="LST41" s="35"/>
      <c r="LSU41" s="35"/>
      <c r="LSV41" s="35"/>
      <c r="LSW41" s="35"/>
      <c r="LSX41" s="35"/>
      <c r="LSY41" s="35"/>
      <c r="LSZ41" s="35"/>
      <c r="LTA41" s="35"/>
      <c r="LTB41" s="35"/>
      <c r="LTC41" s="35"/>
      <c r="LTD41" s="36"/>
      <c r="LTE41" s="37"/>
      <c r="LTF41" s="16"/>
      <c r="LTG41" s="38"/>
      <c r="LTH41" s="39"/>
      <c r="LTI41" s="32"/>
      <c r="LTJ41" s="32"/>
      <c r="LTK41" s="298"/>
      <c r="LTL41" s="298"/>
      <c r="LTM41" s="298"/>
      <c r="LTN41" s="87"/>
      <c r="LTO41" s="87"/>
      <c r="LTP41" s="33"/>
      <c r="LTQ41" s="33"/>
      <c r="LTR41" s="87"/>
      <c r="LTS41" s="87"/>
      <c r="LTT41" s="87"/>
      <c r="LTU41" s="87"/>
      <c r="LTV41" s="34"/>
      <c r="LTW41" s="34"/>
      <c r="LTX41" s="35"/>
      <c r="LTY41" s="35"/>
      <c r="LTZ41" s="35"/>
      <c r="LUA41" s="35"/>
      <c r="LUB41" s="35"/>
      <c r="LUC41" s="35"/>
      <c r="LUD41" s="35"/>
      <c r="LUE41" s="35"/>
      <c r="LUF41" s="35"/>
      <c r="LUG41" s="35"/>
      <c r="LUH41" s="35"/>
      <c r="LUI41" s="35"/>
      <c r="LUJ41" s="36"/>
      <c r="LUK41" s="35"/>
      <c r="LUL41" s="35"/>
      <c r="LUM41" s="35"/>
      <c r="LUN41" s="35"/>
      <c r="LUO41" s="35"/>
      <c r="LUP41" s="35"/>
      <c r="LUQ41" s="35"/>
      <c r="LUR41" s="35"/>
      <c r="LUS41" s="35"/>
      <c r="LUT41" s="35"/>
      <c r="LUU41" s="35"/>
      <c r="LUV41" s="35"/>
      <c r="LUW41" s="36"/>
      <c r="LUX41" s="37"/>
      <c r="LUY41" s="16"/>
      <c r="LUZ41" s="38"/>
      <c r="LVA41" s="39"/>
      <c r="LVB41" s="32"/>
      <c r="LVC41" s="32"/>
      <c r="LVD41" s="298"/>
      <c r="LVE41" s="298"/>
      <c r="LVF41" s="298"/>
      <c r="LVG41" s="87"/>
      <c r="LVH41" s="87"/>
      <c r="LVI41" s="33"/>
      <c r="LVJ41" s="33"/>
      <c r="LVK41" s="87"/>
      <c r="LVL41" s="87"/>
      <c r="LVM41" s="87"/>
      <c r="LVN41" s="87"/>
      <c r="LVO41" s="34"/>
      <c r="LVP41" s="34"/>
      <c r="LVQ41" s="35"/>
      <c r="LVR41" s="35"/>
      <c r="LVS41" s="35"/>
      <c r="LVT41" s="35"/>
      <c r="LVU41" s="35"/>
      <c r="LVV41" s="35"/>
      <c r="LVW41" s="35"/>
      <c r="LVX41" s="35"/>
      <c r="LVY41" s="35"/>
      <c r="LVZ41" s="35"/>
      <c r="LWA41" s="35"/>
      <c r="LWB41" s="35"/>
      <c r="LWC41" s="36"/>
      <c r="LWD41" s="35"/>
      <c r="LWE41" s="35"/>
      <c r="LWF41" s="35"/>
      <c r="LWG41" s="35"/>
      <c r="LWH41" s="35"/>
      <c r="LWI41" s="35"/>
      <c r="LWJ41" s="35"/>
      <c r="LWK41" s="35"/>
      <c r="LWL41" s="35"/>
      <c r="LWM41" s="35"/>
      <c r="LWN41" s="35"/>
      <c r="LWO41" s="35"/>
      <c r="LWP41" s="36"/>
      <c r="LWQ41" s="37"/>
      <c r="LWR41" s="16"/>
      <c r="LWS41" s="38"/>
      <c r="LWT41" s="39"/>
      <c r="LWU41" s="32"/>
      <c r="LWV41" s="32"/>
      <c r="LWW41" s="298"/>
      <c r="LWX41" s="298"/>
      <c r="LWY41" s="298"/>
      <c r="LWZ41" s="87"/>
      <c r="LXA41" s="87"/>
      <c r="LXB41" s="33"/>
      <c r="LXC41" s="33"/>
      <c r="LXD41" s="87"/>
      <c r="LXE41" s="87"/>
      <c r="LXF41" s="87"/>
      <c r="LXG41" s="87"/>
      <c r="LXH41" s="34"/>
      <c r="LXI41" s="34"/>
      <c r="LXJ41" s="35"/>
      <c r="LXK41" s="35"/>
      <c r="LXL41" s="35"/>
      <c r="LXM41" s="35"/>
      <c r="LXN41" s="35"/>
      <c r="LXO41" s="35"/>
      <c r="LXP41" s="35"/>
      <c r="LXQ41" s="35"/>
      <c r="LXR41" s="35"/>
      <c r="LXS41" s="35"/>
      <c r="LXT41" s="35"/>
      <c r="LXU41" s="35"/>
      <c r="LXV41" s="36"/>
      <c r="LXW41" s="35"/>
      <c r="LXX41" s="35"/>
      <c r="LXY41" s="35"/>
      <c r="LXZ41" s="35"/>
      <c r="LYA41" s="35"/>
      <c r="LYB41" s="35"/>
      <c r="LYC41" s="35"/>
      <c r="LYD41" s="35"/>
      <c r="LYE41" s="35"/>
      <c r="LYF41" s="35"/>
      <c r="LYG41" s="35"/>
      <c r="LYH41" s="35"/>
      <c r="LYI41" s="36"/>
      <c r="LYJ41" s="37"/>
      <c r="LYK41" s="16"/>
      <c r="LYL41" s="38"/>
      <c r="LYM41" s="39"/>
      <c r="LYN41" s="32"/>
      <c r="LYO41" s="32"/>
      <c r="LYP41" s="298"/>
      <c r="LYQ41" s="298"/>
      <c r="LYR41" s="298"/>
      <c r="LYS41" s="87"/>
      <c r="LYT41" s="87"/>
      <c r="LYU41" s="33"/>
      <c r="LYV41" s="33"/>
      <c r="LYW41" s="87"/>
      <c r="LYX41" s="87"/>
      <c r="LYY41" s="87"/>
      <c r="LYZ41" s="87"/>
      <c r="LZA41" s="34"/>
      <c r="LZB41" s="34"/>
      <c r="LZC41" s="35"/>
      <c r="LZD41" s="35"/>
      <c r="LZE41" s="35"/>
      <c r="LZF41" s="35"/>
      <c r="LZG41" s="35"/>
      <c r="LZH41" s="35"/>
      <c r="LZI41" s="35"/>
      <c r="LZJ41" s="35"/>
      <c r="LZK41" s="35"/>
      <c r="LZL41" s="35"/>
      <c r="LZM41" s="35"/>
      <c r="LZN41" s="35"/>
      <c r="LZO41" s="36"/>
      <c r="LZP41" s="35"/>
      <c r="LZQ41" s="35"/>
      <c r="LZR41" s="35"/>
      <c r="LZS41" s="35"/>
      <c r="LZT41" s="35"/>
      <c r="LZU41" s="35"/>
      <c r="LZV41" s="35"/>
      <c r="LZW41" s="35"/>
      <c r="LZX41" s="35"/>
      <c r="LZY41" s="35"/>
      <c r="LZZ41" s="35"/>
      <c r="MAA41" s="35"/>
      <c r="MAB41" s="36"/>
      <c r="MAC41" s="37"/>
      <c r="MAD41" s="16"/>
      <c r="MAE41" s="38"/>
      <c r="MAF41" s="39"/>
      <c r="MAG41" s="32"/>
      <c r="MAH41" s="32"/>
      <c r="MAI41" s="298"/>
      <c r="MAJ41" s="298"/>
      <c r="MAK41" s="298"/>
      <c r="MAL41" s="87"/>
      <c r="MAM41" s="87"/>
      <c r="MAN41" s="33"/>
      <c r="MAO41" s="33"/>
      <c r="MAP41" s="87"/>
      <c r="MAQ41" s="87"/>
      <c r="MAR41" s="87"/>
      <c r="MAS41" s="87"/>
      <c r="MAT41" s="34"/>
      <c r="MAU41" s="34"/>
      <c r="MAV41" s="35"/>
      <c r="MAW41" s="35"/>
      <c r="MAX41" s="35"/>
      <c r="MAY41" s="35"/>
      <c r="MAZ41" s="35"/>
      <c r="MBA41" s="35"/>
      <c r="MBB41" s="35"/>
      <c r="MBC41" s="35"/>
      <c r="MBD41" s="35"/>
      <c r="MBE41" s="35"/>
      <c r="MBF41" s="35"/>
      <c r="MBG41" s="35"/>
      <c r="MBH41" s="36"/>
      <c r="MBI41" s="35"/>
      <c r="MBJ41" s="35"/>
      <c r="MBK41" s="35"/>
      <c r="MBL41" s="35"/>
      <c r="MBM41" s="35"/>
      <c r="MBN41" s="35"/>
      <c r="MBO41" s="35"/>
      <c r="MBP41" s="35"/>
      <c r="MBQ41" s="35"/>
      <c r="MBR41" s="35"/>
      <c r="MBS41" s="35"/>
      <c r="MBT41" s="35"/>
      <c r="MBU41" s="36"/>
      <c r="MBV41" s="37"/>
      <c r="MBW41" s="16"/>
      <c r="MBX41" s="38"/>
      <c r="MBY41" s="39"/>
      <c r="MBZ41" s="32"/>
      <c r="MCA41" s="32"/>
      <c r="MCB41" s="298"/>
      <c r="MCC41" s="298"/>
      <c r="MCD41" s="298"/>
      <c r="MCE41" s="87"/>
      <c r="MCF41" s="87"/>
      <c r="MCG41" s="33"/>
      <c r="MCH41" s="33"/>
      <c r="MCI41" s="87"/>
      <c r="MCJ41" s="87"/>
      <c r="MCK41" s="87"/>
      <c r="MCL41" s="87"/>
      <c r="MCM41" s="34"/>
      <c r="MCN41" s="34"/>
      <c r="MCO41" s="35"/>
      <c r="MCP41" s="35"/>
      <c r="MCQ41" s="35"/>
      <c r="MCR41" s="35"/>
      <c r="MCS41" s="35"/>
      <c r="MCT41" s="35"/>
      <c r="MCU41" s="35"/>
      <c r="MCV41" s="35"/>
      <c r="MCW41" s="35"/>
      <c r="MCX41" s="35"/>
      <c r="MCY41" s="35"/>
      <c r="MCZ41" s="35"/>
      <c r="MDA41" s="36"/>
      <c r="MDB41" s="35"/>
      <c r="MDC41" s="35"/>
      <c r="MDD41" s="35"/>
      <c r="MDE41" s="35"/>
      <c r="MDF41" s="35"/>
      <c r="MDG41" s="35"/>
      <c r="MDH41" s="35"/>
      <c r="MDI41" s="35"/>
      <c r="MDJ41" s="35"/>
      <c r="MDK41" s="35"/>
      <c r="MDL41" s="35"/>
      <c r="MDM41" s="35"/>
      <c r="MDN41" s="36"/>
      <c r="MDO41" s="37"/>
      <c r="MDP41" s="16"/>
      <c r="MDQ41" s="38"/>
      <c r="MDR41" s="39"/>
      <c r="MDS41" s="32"/>
      <c r="MDT41" s="32"/>
      <c r="MDU41" s="298"/>
      <c r="MDV41" s="298"/>
      <c r="MDW41" s="298"/>
      <c r="MDX41" s="87"/>
      <c r="MDY41" s="87"/>
      <c r="MDZ41" s="33"/>
      <c r="MEA41" s="33"/>
      <c r="MEB41" s="87"/>
      <c r="MEC41" s="87"/>
      <c r="MED41" s="87"/>
      <c r="MEE41" s="87"/>
      <c r="MEF41" s="34"/>
      <c r="MEG41" s="34"/>
      <c r="MEH41" s="35"/>
      <c r="MEI41" s="35"/>
      <c r="MEJ41" s="35"/>
      <c r="MEK41" s="35"/>
      <c r="MEL41" s="35"/>
      <c r="MEM41" s="35"/>
      <c r="MEN41" s="35"/>
      <c r="MEO41" s="35"/>
      <c r="MEP41" s="35"/>
      <c r="MEQ41" s="35"/>
      <c r="MER41" s="35"/>
      <c r="MES41" s="35"/>
      <c r="MET41" s="36"/>
      <c r="MEU41" s="35"/>
      <c r="MEV41" s="35"/>
      <c r="MEW41" s="35"/>
      <c r="MEX41" s="35"/>
      <c r="MEY41" s="35"/>
      <c r="MEZ41" s="35"/>
      <c r="MFA41" s="35"/>
      <c r="MFB41" s="35"/>
      <c r="MFC41" s="35"/>
      <c r="MFD41" s="35"/>
      <c r="MFE41" s="35"/>
      <c r="MFF41" s="35"/>
      <c r="MFG41" s="36"/>
      <c r="MFH41" s="37"/>
      <c r="MFI41" s="16"/>
      <c r="MFJ41" s="38"/>
      <c r="MFK41" s="39"/>
      <c r="MFL41" s="32"/>
      <c r="MFM41" s="32"/>
      <c r="MFN41" s="298"/>
      <c r="MFO41" s="298"/>
      <c r="MFP41" s="298"/>
      <c r="MFQ41" s="87"/>
      <c r="MFR41" s="87"/>
      <c r="MFS41" s="33"/>
      <c r="MFT41" s="33"/>
      <c r="MFU41" s="87"/>
      <c r="MFV41" s="87"/>
      <c r="MFW41" s="87"/>
      <c r="MFX41" s="87"/>
      <c r="MFY41" s="34"/>
      <c r="MFZ41" s="34"/>
      <c r="MGA41" s="35"/>
      <c r="MGB41" s="35"/>
      <c r="MGC41" s="35"/>
      <c r="MGD41" s="35"/>
      <c r="MGE41" s="35"/>
      <c r="MGF41" s="35"/>
      <c r="MGG41" s="35"/>
      <c r="MGH41" s="35"/>
      <c r="MGI41" s="35"/>
      <c r="MGJ41" s="35"/>
      <c r="MGK41" s="35"/>
      <c r="MGL41" s="35"/>
      <c r="MGM41" s="36"/>
      <c r="MGN41" s="35"/>
      <c r="MGO41" s="35"/>
      <c r="MGP41" s="35"/>
      <c r="MGQ41" s="35"/>
      <c r="MGR41" s="35"/>
      <c r="MGS41" s="35"/>
      <c r="MGT41" s="35"/>
      <c r="MGU41" s="35"/>
      <c r="MGV41" s="35"/>
      <c r="MGW41" s="35"/>
      <c r="MGX41" s="35"/>
      <c r="MGY41" s="35"/>
      <c r="MGZ41" s="36"/>
      <c r="MHA41" s="37"/>
      <c r="MHB41" s="16"/>
      <c r="MHC41" s="38"/>
      <c r="MHD41" s="39"/>
      <c r="MHE41" s="32"/>
      <c r="MHF41" s="32"/>
      <c r="MHG41" s="298"/>
      <c r="MHH41" s="298"/>
      <c r="MHI41" s="298"/>
      <c r="MHJ41" s="87"/>
      <c r="MHK41" s="87"/>
      <c r="MHL41" s="33"/>
      <c r="MHM41" s="33"/>
      <c r="MHN41" s="87"/>
      <c r="MHO41" s="87"/>
      <c r="MHP41" s="87"/>
      <c r="MHQ41" s="87"/>
      <c r="MHR41" s="34"/>
      <c r="MHS41" s="34"/>
      <c r="MHT41" s="35"/>
      <c r="MHU41" s="35"/>
      <c r="MHV41" s="35"/>
      <c r="MHW41" s="35"/>
      <c r="MHX41" s="35"/>
      <c r="MHY41" s="35"/>
      <c r="MHZ41" s="35"/>
      <c r="MIA41" s="35"/>
      <c r="MIB41" s="35"/>
      <c r="MIC41" s="35"/>
      <c r="MID41" s="35"/>
      <c r="MIE41" s="35"/>
      <c r="MIF41" s="36"/>
      <c r="MIG41" s="35"/>
      <c r="MIH41" s="35"/>
      <c r="MII41" s="35"/>
      <c r="MIJ41" s="35"/>
      <c r="MIK41" s="35"/>
      <c r="MIL41" s="35"/>
      <c r="MIM41" s="35"/>
      <c r="MIN41" s="35"/>
      <c r="MIO41" s="35"/>
      <c r="MIP41" s="35"/>
      <c r="MIQ41" s="35"/>
      <c r="MIR41" s="35"/>
      <c r="MIS41" s="36"/>
      <c r="MIT41" s="37"/>
      <c r="MIU41" s="16"/>
      <c r="MIV41" s="38"/>
      <c r="MIW41" s="39"/>
      <c r="MIX41" s="32"/>
      <c r="MIY41" s="32"/>
      <c r="MIZ41" s="298"/>
      <c r="MJA41" s="298"/>
      <c r="MJB41" s="298"/>
      <c r="MJC41" s="87"/>
      <c r="MJD41" s="87"/>
      <c r="MJE41" s="33"/>
      <c r="MJF41" s="33"/>
      <c r="MJG41" s="87"/>
      <c r="MJH41" s="87"/>
      <c r="MJI41" s="87"/>
      <c r="MJJ41" s="87"/>
      <c r="MJK41" s="34"/>
      <c r="MJL41" s="34"/>
      <c r="MJM41" s="35"/>
      <c r="MJN41" s="35"/>
      <c r="MJO41" s="35"/>
      <c r="MJP41" s="35"/>
      <c r="MJQ41" s="35"/>
      <c r="MJR41" s="35"/>
      <c r="MJS41" s="35"/>
      <c r="MJT41" s="35"/>
      <c r="MJU41" s="35"/>
      <c r="MJV41" s="35"/>
      <c r="MJW41" s="35"/>
      <c r="MJX41" s="35"/>
      <c r="MJY41" s="36"/>
      <c r="MJZ41" s="35"/>
      <c r="MKA41" s="35"/>
      <c r="MKB41" s="35"/>
      <c r="MKC41" s="35"/>
      <c r="MKD41" s="35"/>
      <c r="MKE41" s="35"/>
      <c r="MKF41" s="35"/>
      <c r="MKG41" s="35"/>
      <c r="MKH41" s="35"/>
      <c r="MKI41" s="35"/>
      <c r="MKJ41" s="35"/>
      <c r="MKK41" s="35"/>
      <c r="MKL41" s="36"/>
      <c r="MKM41" s="37"/>
      <c r="MKN41" s="16"/>
      <c r="MKO41" s="38"/>
      <c r="MKP41" s="39"/>
      <c r="MKQ41" s="32"/>
      <c r="MKR41" s="32"/>
      <c r="MKS41" s="298"/>
      <c r="MKT41" s="298"/>
      <c r="MKU41" s="298"/>
      <c r="MKV41" s="87"/>
      <c r="MKW41" s="87"/>
      <c r="MKX41" s="33"/>
      <c r="MKY41" s="33"/>
      <c r="MKZ41" s="87"/>
      <c r="MLA41" s="87"/>
      <c r="MLB41" s="87"/>
      <c r="MLC41" s="87"/>
      <c r="MLD41" s="34"/>
      <c r="MLE41" s="34"/>
      <c r="MLF41" s="35"/>
      <c r="MLG41" s="35"/>
      <c r="MLH41" s="35"/>
      <c r="MLI41" s="35"/>
      <c r="MLJ41" s="35"/>
      <c r="MLK41" s="35"/>
      <c r="MLL41" s="35"/>
      <c r="MLM41" s="35"/>
      <c r="MLN41" s="35"/>
      <c r="MLO41" s="35"/>
      <c r="MLP41" s="35"/>
      <c r="MLQ41" s="35"/>
      <c r="MLR41" s="36"/>
      <c r="MLS41" s="35"/>
      <c r="MLT41" s="35"/>
      <c r="MLU41" s="35"/>
      <c r="MLV41" s="35"/>
      <c r="MLW41" s="35"/>
      <c r="MLX41" s="35"/>
      <c r="MLY41" s="35"/>
      <c r="MLZ41" s="35"/>
      <c r="MMA41" s="35"/>
      <c r="MMB41" s="35"/>
      <c r="MMC41" s="35"/>
      <c r="MMD41" s="35"/>
      <c r="MME41" s="36"/>
      <c r="MMF41" s="37"/>
      <c r="MMG41" s="16"/>
      <c r="MMH41" s="38"/>
      <c r="MMI41" s="39"/>
      <c r="MMJ41" s="32"/>
      <c r="MMK41" s="32"/>
      <c r="MML41" s="298"/>
      <c r="MMM41" s="298"/>
      <c r="MMN41" s="298"/>
      <c r="MMO41" s="87"/>
      <c r="MMP41" s="87"/>
      <c r="MMQ41" s="33"/>
      <c r="MMR41" s="33"/>
      <c r="MMS41" s="87"/>
      <c r="MMT41" s="87"/>
      <c r="MMU41" s="87"/>
      <c r="MMV41" s="87"/>
      <c r="MMW41" s="34"/>
      <c r="MMX41" s="34"/>
      <c r="MMY41" s="35"/>
      <c r="MMZ41" s="35"/>
      <c r="MNA41" s="35"/>
      <c r="MNB41" s="35"/>
      <c r="MNC41" s="35"/>
      <c r="MND41" s="35"/>
      <c r="MNE41" s="35"/>
      <c r="MNF41" s="35"/>
      <c r="MNG41" s="35"/>
      <c r="MNH41" s="35"/>
      <c r="MNI41" s="35"/>
      <c r="MNJ41" s="35"/>
      <c r="MNK41" s="36"/>
      <c r="MNL41" s="35"/>
      <c r="MNM41" s="35"/>
      <c r="MNN41" s="35"/>
      <c r="MNO41" s="35"/>
      <c r="MNP41" s="35"/>
      <c r="MNQ41" s="35"/>
      <c r="MNR41" s="35"/>
      <c r="MNS41" s="35"/>
      <c r="MNT41" s="35"/>
      <c r="MNU41" s="35"/>
      <c r="MNV41" s="35"/>
      <c r="MNW41" s="35"/>
      <c r="MNX41" s="36"/>
      <c r="MNY41" s="37"/>
      <c r="MNZ41" s="16"/>
      <c r="MOA41" s="38"/>
      <c r="MOB41" s="39"/>
      <c r="MOC41" s="32"/>
      <c r="MOD41" s="32"/>
      <c r="MOE41" s="298"/>
      <c r="MOF41" s="298"/>
      <c r="MOG41" s="298"/>
      <c r="MOH41" s="87"/>
      <c r="MOI41" s="87"/>
      <c r="MOJ41" s="33"/>
      <c r="MOK41" s="33"/>
      <c r="MOL41" s="87"/>
      <c r="MOM41" s="87"/>
      <c r="MON41" s="87"/>
      <c r="MOO41" s="87"/>
      <c r="MOP41" s="34"/>
      <c r="MOQ41" s="34"/>
      <c r="MOR41" s="35"/>
      <c r="MOS41" s="35"/>
      <c r="MOT41" s="35"/>
      <c r="MOU41" s="35"/>
      <c r="MOV41" s="35"/>
      <c r="MOW41" s="35"/>
      <c r="MOX41" s="35"/>
      <c r="MOY41" s="35"/>
      <c r="MOZ41" s="35"/>
      <c r="MPA41" s="35"/>
      <c r="MPB41" s="35"/>
      <c r="MPC41" s="35"/>
      <c r="MPD41" s="36"/>
      <c r="MPE41" s="35"/>
      <c r="MPF41" s="35"/>
      <c r="MPG41" s="35"/>
      <c r="MPH41" s="35"/>
      <c r="MPI41" s="35"/>
      <c r="MPJ41" s="35"/>
      <c r="MPK41" s="35"/>
      <c r="MPL41" s="35"/>
      <c r="MPM41" s="35"/>
      <c r="MPN41" s="35"/>
      <c r="MPO41" s="35"/>
      <c r="MPP41" s="35"/>
      <c r="MPQ41" s="36"/>
      <c r="MPR41" s="37"/>
      <c r="MPS41" s="16"/>
      <c r="MPT41" s="38"/>
      <c r="MPU41" s="39"/>
      <c r="MPV41" s="32"/>
      <c r="MPW41" s="32"/>
      <c r="MPX41" s="298"/>
      <c r="MPY41" s="298"/>
      <c r="MPZ41" s="298"/>
      <c r="MQA41" s="87"/>
      <c r="MQB41" s="87"/>
      <c r="MQC41" s="33"/>
      <c r="MQD41" s="33"/>
      <c r="MQE41" s="87"/>
      <c r="MQF41" s="87"/>
      <c r="MQG41" s="87"/>
      <c r="MQH41" s="87"/>
      <c r="MQI41" s="34"/>
      <c r="MQJ41" s="34"/>
      <c r="MQK41" s="35"/>
      <c r="MQL41" s="35"/>
      <c r="MQM41" s="35"/>
      <c r="MQN41" s="35"/>
      <c r="MQO41" s="35"/>
      <c r="MQP41" s="35"/>
      <c r="MQQ41" s="35"/>
      <c r="MQR41" s="35"/>
      <c r="MQS41" s="35"/>
      <c r="MQT41" s="35"/>
      <c r="MQU41" s="35"/>
      <c r="MQV41" s="35"/>
      <c r="MQW41" s="36"/>
      <c r="MQX41" s="35"/>
      <c r="MQY41" s="35"/>
      <c r="MQZ41" s="35"/>
      <c r="MRA41" s="35"/>
      <c r="MRB41" s="35"/>
      <c r="MRC41" s="35"/>
      <c r="MRD41" s="35"/>
      <c r="MRE41" s="35"/>
      <c r="MRF41" s="35"/>
      <c r="MRG41" s="35"/>
      <c r="MRH41" s="35"/>
      <c r="MRI41" s="35"/>
      <c r="MRJ41" s="36"/>
      <c r="MRK41" s="37"/>
      <c r="MRL41" s="16"/>
      <c r="MRM41" s="38"/>
      <c r="MRN41" s="39"/>
      <c r="MRO41" s="32"/>
      <c r="MRP41" s="32"/>
      <c r="MRQ41" s="298"/>
      <c r="MRR41" s="298"/>
      <c r="MRS41" s="298"/>
      <c r="MRT41" s="87"/>
      <c r="MRU41" s="87"/>
      <c r="MRV41" s="33"/>
      <c r="MRW41" s="33"/>
      <c r="MRX41" s="87"/>
      <c r="MRY41" s="87"/>
      <c r="MRZ41" s="87"/>
      <c r="MSA41" s="87"/>
      <c r="MSB41" s="34"/>
      <c r="MSC41" s="34"/>
      <c r="MSD41" s="35"/>
      <c r="MSE41" s="35"/>
      <c r="MSF41" s="35"/>
      <c r="MSG41" s="35"/>
      <c r="MSH41" s="35"/>
      <c r="MSI41" s="35"/>
      <c r="MSJ41" s="35"/>
      <c r="MSK41" s="35"/>
      <c r="MSL41" s="35"/>
      <c r="MSM41" s="35"/>
      <c r="MSN41" s="35"/>
      <c r="MSO41" s="35"/>
      <c r="MSP41" s="36"/>
      <c r="MSQ41" s="35"/>
      <c r="MSR41" s="35"/>
      <c r="MSS41" s="35"/>
      <c r="MST41" s="35"/>
      <c r="MSU41" s="35"/>
      <c r="MSV41" s="35"/>
      <c r="MSW41" s="35"/>
      <c r="MSX41" s="35"/>
      <c r="MSY41" s="35"/>
      <c r="MSZ41" s="35"/>
      <c r="MTA41" s="35"/>
      <c r="MTB41" s="35"/>
      <c r="MTC41" s="36"/>
      <c r="MTD41" s="37"/>
      <c r="MTE41" s="16"/>
      <c r="MTF41" s="38"/>
      <c r="MTG41" s="39"/>
      <c r="MTH41" s="32"/>
      <c r="MTI41" s="32"/>
      <c r="MTJ41" s="298"/>
      <c r="MTK41" s="298"/>
      <c r="MTL41" s="298"/>
      <c r="MTM41" s="87"/>
      <c r="MTN41" s="87"/>
      <c r="MTO41" s="33"/>
      <c r="MTP41" s="33"/>
      <c r="MTQ41" s="87"/>
      <c r="MTR41" s="87"/>
      <c r="MTS41" s="87"/>
      <c r="MTT41" s="87"/>
      <c r="MTU41" s="34"/>
      <c r="MTV41" s="34"/>
      <c r="MTW41" s="35"/>
      <c r="MTX41" s="35"/>
      <c r="MTY41" s="35"/>
      <c r="MTZ41" s="35"/>
      <c r="MUA41" s="35"/>
      <c r="MUB41" s="35"/>
      <c r="MUC41" s="35"/>
      <c r="MUD41" s="35"/>
      <c r="MUE41" s="35"/>
      <c r="MUF41" s="35"/>
      <c r="MUG41" s="35"/>
      <c r="MUH41" s="35"/>
      <c r="MUI41" s="36"/>
      <c r="MUJ41" s="35"/>
      <c r="MUK41" s="35"/>
      <c r="MUL41" s="35"/>
      <c r="MUM41" s="35"/>
      <c r="MUN41" s="35"/>
      <c r="MUO41" s="35"/>
      <c r="MUP41" s="35"/>
      <c r="MUQ41" s="35"/>
      <c r="MUR41" s="35"/>
      <c r="MUS41" s="35"/>
      <c r="MUT41" s="35"/>
      <c r="MUU41" s="35"/>
      <c r="MUV41" s="36"/>
      <c r="MUW41" s="37"/>
      <c r="MUX41" s="16"/>
      <c r="MUY41" s="38"/>
      <c r="MUZ41" s="39"/>
      <c r="MVA41" s="32"/>
      <c r="MVB41" s="32"/>
      <c r="MVC41" s="298"/>
      <c r="MVD41" s="298"/>
      <c r="MVE41" s="298"/>
      <c r="MVF41" s="87"/>
      <c r="MVG41" s="87"/>
      <c r="MVH41" s="33"/>
      <c r="MVI41" s="33"/>
      <c r="MVJ41" s="87"/>
      <c r="MVK41" s="87"/>
      <c r="MVL41" s="87"/>
      <c r="MVM41" s="87"/>
      <c r="MVN41" s="34"/>
      <c r="MVO41" s="34"/>
      <c r="MVP41" s="35"/>
      <c r="MVQ41" s="35"/>
      <c r="MVR41" s="35"/>
      <c r="MVS41" s="35"/>
      <c r="MVT41" s="35"/>
      <c r="MVU41" s="35"/>
      <c r="MVV41" s="35"/>
      <c r="MVW41" s="35"/>
      <c r="MVX41" s="35"/>
      <c r="MVY41" s="35"/>
      <c r="MVZ41" s="35"/>
      <c r="MWA41" s="35"/>
      <c r="MWB41" s="36"/>
      <c r="MWC41" s="35"/>
      <c r="MWD41" s="35"/>
      <c r="MWE41" s="35"/>
      <c r="MWF41" s="35"/>
      <c r="MWG41" s="35"/>
      <c r="MWH41" s="35"/>
      <c r="MWI41" s="35"/>
      <c r="MWJ41" s="35"/>
      <c r="MWK41" s="35"/>
      <c r="MWL41" s="35"/>
      <c r="MWM41" s="35"/>
      <c r="MWN41" s="35"/>
      <c r="MWO41" s="36"/>
      <c r="MWP41" s="37"/>
      <c r="MWQ41" s="16"/>
      <c r="MWR41" s="38"/>
      <c r="MWS41" s="39"/>
      <c r="MWT41" s="32"/>
      <c r="MWU41" s="32"/>
      <c r="MWV41" s="298"/>
      <c r="MWW41" s="298"/>
      <c r="MWX41" s="298"/>
      <c r="MWY41" s="87"/>
      <c r="MWZ41" s="87"/>
      <c r="MXA41" s="33"/>
      <c r="MXB41" s="33"/>
      <c r="MXC41" s="87"/>
      <c r="MXD41" s="87"/>
      <c r="MXE41" s="87"/>
      <c r="MXF41" s="87"/>
      <c r="MXG41" s="34"/>
      <c r="MXH41" s="34"/>
      <c r="MXI41" s="35"/>
      <c r="MXJ41" s="35"/>
      <c r="MXK41" s="35"/>
      <c r="MXL41" s="35"/>
      <c r="MXM41" s="35"/>
      <c r="MXN41" s="35"/>
      <c r="MXO41" s="35"/>
      <c r="MXP41" s="35"/>
      <c r="MXQ41" s="35"/>
      <c r="MXR41" s="35"/>
      <c r="MXS41" s="35"/>
      <c r="MXT41" s="35"/>
      <c r="MXU41" s="36"/>
      <c r="MXV41" s="35"/>
      <c r="MXW41" s="35"/>
      <c r="MXX41" s="35"/>
      <c r="MXY41" s="35"/>
      <c r="MXZ41" s="35"/>
      <c r="MYA41" s="35"/>
      <c r="MYB41" s="35"/>
      <c r="MYC41" s="35"/>
      <c r="MYD41" s="35"/>
      <c r="MYE41" s="35"/>
      <c r="MYF41" s="35"/>
      <c r="MYG41" s="35"/>
      <c r="MYH41" s="36"/>
      <c r="MYI41" s="37"/>
      <c r="MYJ41" s="16"/>
      <c r="MYK41" s="38"/>
      <c r="MYL41" s="39"/>
      <c r="MYM41" s="32"/>
      <c r="MYN41" s="32"/>
      <c r="MYO41" s="298"/>
      <c r="MYP41" s="298"/>
      <c r="MYQ41" s="298"/>
      <c r="MYR41" s="87"/>
      <c r="MYS41" s="87"/>
      <c r="MYT41" s="33"/>
      <c r="MYU41" s="33"/>
      <c r="MYV41" s="87"/>
      <c r="MYW41" s="87"/>
      <c r="MYX41" s="87"/>
      <c r="MYY41" s="87"/>
      <c r="MYZ41" s="34"/>
      <c r="MZA41" s="34"/>
      <c r="MZB41" s="35"/>
      <c r="MZC41" s="35"/>
      <c r="MZD41" s="35"/>
      <c r="MZE41" s="35"/>
      <c r="MZF41" s="35"/>
      <c r="MZG41" s="35"/>
      <c r="MZH41" s="35"/>
      <c r="MZI41" s="35"/>
      <c r="MZJ41" s="35"/>
      <c r="MZK41" s="35"/>
      <c r="MZL41" s="35"/>
      <c r="MZM41" s="35"/>
      <c r="MZN41" s="36"/>
      <c r="MZO41" s="35"/>
      <c r="MZP41" s="35"/>
      <c r="MZQ41" s="35"/>
      <c r="MZR41" s="35"/>
      <c r="MZS41" s="35"/>
      <c r="MZT41" s="35"/>
      <c r="MZU41" s="35"/>
      <c r="MZV41" s="35"/>
      <c r="MZW41" s="35"/>
      <c r="MZX41" s="35"/>
      <c r="MZY41" s="35"/>
      <c r="MZZ41" s="35"/>
      <c r="NAA41" s="36"/>
      <c r="NAB41" s="37"/>
      <c r="NAC41" s="16"/>
      <c r="NAD41" s="38"/>
      <c r="NAE41" s="39"/>
      <c r="NAF41" s="32"/>
      <c r="NAG41" s="32"/>
      <c r="NAH41" s="298"/>
      <c r="NAI41" s="298"/>
      <c r="NAJ41" s="298"/>
      <c r="NAK41" s="87"/>
      <c r="NAL41" s="87"/>
      <c r="NAM41" s="33"/>
      <c r="NAN41" s="33"/>
      <c r="NAO41" s="87"/>
      <c r="NAP41" s="87"/>
      <c r="NAQ41" s="87"/>
      <c r="NAR41" s="87"/>
      <c r="NAS41" s="34"/>
      <c r="NAT41" s="34"/>
      <c r="NAU41" s="35"/>
      <c r="NAV41" s="35"/>
      <c r="NAW41" s="35"/>
      <c r="NAX41" s="35"/>
      <c r="NAY41" s="35"/>
      <c r="NAZ41" s="35"/>
      <c r="NBA41" s="35"/>
      <c r="NBB41" s="35"/>
      <c r="NBC41" s="35"/>
      <c r="NBD41" s="35"/>
      <c r="NBE41" s="35"/>
      <c r="NBF41" s="35"/>
      <c r="NBG41" s="36"/>
      <c r="NBH41" s="35"/>
      <c r="NBI41" s="35"/>
      <c r="NBJ41" s="35"/>
      <c r="NBK41" s="35"/>
      <c r="NBL41" s="35"/>
      <c r="NBM41" s="35"/>
      <c r="NBN41" s="35"/>
      <c r="NBO41" s="35"/>
      <c r="NBP41" s="35"/>
      <c r="NBQ41" s="35"/>
      <c r="NBR41" s="35"/>
      <c r="NBS41" s="35"/>
      <c r="NBT41" s="36"/>
      <c r="NBU41" s="37"/>
      <c r="NBV41" s="16"/>
      <c r="NBW41" s="38"/>
      <c r="NBX41" s="39"/>
      <c r="NBY41" s="32"/>
      <c r="NBZ41" s="32"/>
      <c r="NCA41" s="298"/>
      <c r="NCB41" s="298"/>
      <c r="NCC41" s="298"/>
      <c r="NCD41" s="87"/>
      <c r="NCE41" s="87"/>
      <c r="NCF41" s="33"/>
      <c r="NCG41" s="33"/>
      <c r="NCH41" s="87"/>
      <c r="NCI41" s="87"/>
      <c r="NCJ41" s="87"/>
      <c r="NCK41" s="87"/>
      <c r="NCL41" s="34"/>
      <c r="NCM41" s="34"/>
      <c r="NCN41" s="35"/>
      <c r="NCO41" s="35"/>
      <c r="NCP41" s="35"/>
      <c r="NCQ41" s="35"/>
      <c r="NCR41" s="35"/>
      <c r="NCS41" s="35"/>
      <c r="NCT41" s="35"/>
      <c r="NCU41" s="35"/>
      <c r="NCV41" s="35"/>
      <c r="NCW41" s="35"/>
      <c r="NCX41" s="35"/>
      <c r="NCY41" s="35"/>
      <c r="NCZ41" s="36"/>
      <c r="NDA41" s="35"/>
      <c r="NDB41" s="35"/>
      <c r="NDC41" s="35"/>
      <c r="NDD41" s="35"/>
      <c r="NDE41" s="35"/>
      <c r="NDF41" s="35"/>
      <c r="NDG41" s="35"/>
      <c r="NDH41" s="35"/>
      <c r="NDI41" s="35"/>
      <c r="NDJ41" s="35"/>
      <c r="NDK41" s="35"/>
      <c r="NDL41" s="35"/>
      <c r="NDM41" s="36"/>
      <c r="NDN41" s="37"/>
      <c r="NDO41" s="16"/>
      <c r="NDP41" s="38"/>
      <c r="NDQ41" s="39"/>
      <c r="NDR41" s="32"/>
      <c r="NDS41" s="32"/>
      <c r="NDT41" s="298"/>
      <c r="NDU41" s="298"/>
      <c r="NDV41" s="298"/>
      <c r="NDW41" s="87"/>
      <c r="NDX41" s="87"/>
      <c r="NDY41" s="33"/>
      <c r="NDZ41" s="33"/>
      <c r="NEA41" s="87"/>
      <c r="NEB41" s="87"/>
      <c r="NEC41" s="87"/>
      <c r="NED41" s="87"/>
      <c r="NEE41" s="34"/>
      <c r="NEF41" s="34"/>
      <c r="NEG41" s="35"/>
      <c r="NEH41" s="35"/>
      <c r="NEI41" s="35"/>
      <c r="NEJ41" s="35"/>
      <c r="NEK41" s="35"/>
      <c r="NEL41" s="35"/>
      <c r="NEM41" s="35"/>
      <c r="NEN41" s="35"/>
      <c r="NEO41" s="35"/>
      <c r="NEP41" s="35"/>
      <c r="NEQ41" s="35"/>
      <c r="NER41" s="35"/>
      <c r="NES41" s="36"/>
      <c r="NET41" s="35"/>
      <c r="NEU41" s="35"/>
      <c r="NEV41" s="35"/>
      <c r="NEW41" s="35"/>
      <c r="NEX41" s="35"/>
      <c r="NEY41" s="35"/>
      <c r="NEZ41" s="35"/>
      <c r="NFA41" s="35"/>
      <c r="NFB41" s="35"/>
      <c r="NFC41" s="35"/>
      <c r="NFD41" s="35"/>
      <c r="NFE41" s="35"/>
      <c r="NFF41" s="36"/>
      <c r="NFG41" s="37"/>
      <c r="NFH41" s="16"/>
      <c r="NFI41" s="38"/>
      <c r="NFJ41" s="39"/>
      <c r="NFK41" s="32"/>
      <c r="NFL41" s="32"/>
      <c r="NFM41" s="298"/>
      <c r="NFN41" s="298"/>
      <c r="NFO41" s="298"/>
      <c r="NFP41" s="87"/>
      <c r="NFQ41" s="87"/>
      <c r="NFR41" s="33"/>
      <c r="NFS41" s="33"/>
      <c r="NFT41" s="87"/>
      <c r="NFU41" s="87"/>
      <c r="NFV41" s="87"/>
      <c r="NFW41" s="87"/>
      <c r="NFX41" s="34"/>
      <c r="NFY41" s="34"/>
      <c r="NFZ41" s="35"/>
      <c r="NGA41" s="35"/>
      <c r="NGB41" s="35"/>
      <c r="NGC41" s="35"/>
      <c r="NGD41" s="35"/>
      <c r="NGE41" s="35"/>
      <c r="NGF41" s="35"/>
      <c r="NGG41" s="35"/>
      <c r="NGH41" s="35"/>
      <c r="NGI41" s="35"/>
      <c r="NGJ41" s="35"/>
      <c r="NGK41" s="35"/>
      <c r="NGL41" s="36"/>
      <c r="NGM41" s="35"/>
      <c r="NGN41" s="35"/>
      <c r="NGO41" s="35"/>
      <c r="NGP41" s="35"/>
      <c r="NGQ41" s="35"/>
      <c r="NGR41" s="35"/>
      <c r="NGS41" s="35"/>
      <c r="NGT41" s="35"/>
      <c r="NGU41" s="35"/>
      <c r="NGV41" s="35"/>
      <c r="NGW41" s="35"/>
      <c r="NGX41" s="35"/>
      <c r="NGY41" s="36"/>
      <c r="NGZ41" s="37"/>
      <c r="NHA41" s="16"/>
      <c r="NHB41" s="38"/>
      <c r="NHC41" s="39"/>
      <c r="NHD41" s="32"/>
      <c r="NHE41" s="32"/>
      <c r="NHF41" s="298"/>
      <c r="NHG41" s="298"/>
      <c r="NHH41" s="298"/>
      <c r="NHI41" s="87"/>
      <c r="NHJ41" s="87"/>
      <c r="NHK41" s="33"/>
      <c r="NHL41" s="33"/>
      <c r="NHM41" s="87"/>
      <c r="NHN41" s="87"/>
      <c r="NHO41" s="87"/>
      <c r="NHP41" s="87"/>
      <c r="NHQ41" s="34"/>
      <c r="NHR41" s="34"/>
      <c r="NHS41" s="35"/>
      <c r="NHT41" s="35"/>
      <c r="NHU41" s="35"/>
      <c r="NHV41" s="35"/>
      <c r="NHW41" s="35"/>
      <c r="NHX41" s="35"/>
      <c r="NHY41" s="35"/>
      <c r="NHZ41" s="35"/>
      <c r="NIA41" s="35"/>
      <c r="NIB41" s="35"/>
      <c r="NIC41" s="35"/>
      <c r="NID41" s="35"/>
      <c r="NIE41" s="36"/>
      <c r="NIF41" s="35"/>
      <c r="NIG41" s="35"/>
      <c r="NIH41" s="35"/>
      <c r="NII41" s="35"/>
      <c r="NIJ41" s="35"/>
      <c r="NIK41" s="35"/>
      <c r="NIL41" s="35"/>
      <c r="NIM41" s="35"/>
      <c r="NIN41" s="35"/>
      <c r="NIO41" s="35"/>
      <c r="NIP41" s="35"/>
      <c r="NIQ41" s="35"/>
      <c r="NIR41" s="36"/>
      <c r="NIS41" s="37"/>
      <c r="NIT41" s="16"/>
      <c r="NIU41" s="38"/>
      <c r="NIV41" s="39"/>
      <c r="NIW41" s="32"/>
      <c r="NIX41" s="32"/>
      <c r="NIY41" s="298"/>
      <c r="NIZ41" s="298"/>
      <c r="NJA41" s="298"/>
      <c r="NJB41" s="87"/>
      <c r="NJC41" s="87"/>
      <c r="NJD41" s="33"/>
      <c r="NJE41" s="33"/>
      <c r="NJF41" s="87"/>
      <c r="NJG41" s="87"/>
      <c r="NJH41" s="87"/>
      <c r="NJI41" s="87"/>
      <c r="NJJ41" s="34"/>
      <c r="NJK41" s="34"/>
      <c r="NJL41" s="35"/>
      <c r="NJM41" s="35"/>
      <c r="NJN41" s="35"/>
      <c r="NJO41" s="35"/>
      <c r="NJP41" s="35"/>
      <c r="NJQ41" s="35"/>
      <c r="NJR41" s="35"/>
      <c r="NJS41" s="35"/>
      <c r="NJT41" s="35"/>
      <c r="NJU41" s="35"/>
      <c r="NJV41" s="35"/>
      <c r="NJW41" s="35"/>
      <c r="NJX41" s="36"/>
      <c r="NJY41" s="35"/>
      <c r="NJZ41" s="35"/>
      <c r="NKA41" s="35"/>
      <c r="NKB41" s="35"/>
      <c r="NKC41" s="35"/>
      <c r="NKD41" s="35"/>
      <c r="NKE41" s="35"/>
      <c r="NKF41" s="35"/>
      <c r="NKG41" s="35"/>
      <c r="NKH41" s="35"/>
      <c r="NKI41" s="35"/>
      <c r="NKJ41" s="35"/>
      <c r="NKK41" s="36"/>
      <c r="NKL41" s="37"/>
      <c r="NKM41" s="16"/>
      <c r="NKN41" s="38"/>
      <c r="NKO41" s="39"/>
      <c r="NKP41" s="32"/>
      <c r="NKQ41" s="32"/>
      <c r="NKR41" s="298"/>
      <c r="NKS41" s="298"/>
      <c r="NKT41" s="298"/>
      <c r="NKU41" s="87"/>
      <c r="NKV41" s="87"/>
      <c r="NKW41" s="33"/>
      <c r="NKX41" s="33"/>
      <c r="NKY41" s="87"/>
      <c r="NKZ41" s="87"/>
      <c r="NLA41" s="87"/>
      <c r="NLB41" s="87"/>
      <c r="NLC41" s="34"/>
      <c r="NLD41" s="34"/>
      <c r="NLE41" s="35"/>
      <c r="NLF41" s="35"/>
      <c r="NLG41" s="35"/>
      <c r="NLH41" s="35"/>
      <c r="NLI41" s="35"/>
      <c r="NLJ41" s="35"/>
      <c r="NLK41" s="35"/>
      <c r="NLL41" s="35"/>
      <c r="NLM41" s="35"/>
      <c r="NLN41" s="35"/>
      <c r="NLO41" s="35"/>
      <c r="NLP41" s="35"/>
      <c r="NLQ41" s="36"/>
      <c r="NLR41" s="35"/>
      <c r="NLS41" s="35"/>
      <c r="NLT41" s="35"/>
      <c r="NLU41" s="35"/>
      <c r="NLV41" s="35"/>
      <c r="NLW41" s="35"/>
      <c r="NLX41" s="35"/>
      <c r="NLY41" s="35"/>
      <c r="NLZ41" s="35"/>
      <c r="NMA41" s="35"/>
      <c r="NMB41" s="35"/>
      <c r="NMC41" s="35"/>
      <c r="NMD41" s="36"/>
      <c r="NME41" s="37"/>
      <c r="NMF41" s="16"/>
      <c r="NMG41" s="38"/>
      <c r="NMH41" s="39"/>
      <c r="NMI41" s="32"/>
      <c r="NMJ41" s="32"/>
      <c r="NMK41" s="298"/>
      <c r="NML41" s="298"/>
      <c r="NMM41" s="298"/>
      <c r="NMN41" s="87"/>
      <c r="NMO41" s="87"/>
      <c r="NMP41" s="33"/>
      <c r="NMQ41" s="33"/>
      <c r="NMR41" s="87"/>
      <c r="NMS41" s="87"/>
      <c r="NMT41" s="87"/>
      <c r="NMU41" s="87"/>
      <c r="NMV41" s="34"/>
      <c r="NMW41" s="34"/>
      <c r="NMX41" s="35"/>
      <c r="NMY41" s="35"/>
      <c r="NMZ41" s="35"/>
      <c r="NNA41" s="35"/>
      <c r="NNB41" s="35"/>
      <c r="NNC41" s="35"/>
      <c r="NND41" s="35"/>
      <c r="NNE41" s="35"/>
      <c r="NNF41" s="35"/>
      <c r="NNG41" s="35"/>
      <c r="NNH41" s="35"/>
      <c r="NNI41" s="35"/>
      <c r="NNJ41" s="36"/>
      <c r="NNK41" s="35"/>
      <c r="NNL41" s="35"/>
      <c r="NNM41" s="35"/>
      <c r="NNN41" s="35"/>
      <c r="NNO41" s="35"/>
      <c r="NNP41" s="35"/>
      <c r="NNQ41" s="35"/>
      <c r="NNR41" s="35"/>
      <c r="NNS41" s="35"/>
      <c r="NNT41" s="35"/>
      <c r="NNU41" s="35"/>
      <c r="NNV41" s="35"/>
      <c r="NNW41" s="36"/>
      <c r="NNX41" s="37"/>
      <c r="NNY41" s="16"/>
      <c r="NNZ41" s="38"/>
      <c r="NOA41" s="39"/>
      <c r="NOB41" s="32"/>
      <c r="NOC41" s="32"/>
      <c r="NOD41" s="298"/>
      <c r="NOE41" s="298"/>
      <c r="NOF41" s="298"/>
      <c r="NOG41" s="87"/>
      <c r="NOH41" s="87"/>
      <c r="NOI41" s="33"/>
      <c r="NOJ41" s="33"/>
      <c r="NOK41" s="87"/>
      <c r="NOL41" s="87"/>
      <c r="NOM41" s="87"/>
      <c r="NON41" s="87"/>
      <c r="NOO41" s="34"/>
      <c r="NOP41" s="34"/>
      <c r="NOQ41" s="35"/>
      <c r="NOR41" s="35"/>
      <c r="NOS41" s="35"/>
      <c r="NOT41" s="35"/>
      <c r="NOU41" s="35"/>
      <c r="NOV41" s="35"/>
      <c r="NOW41" s="35"/>
      <c r="NOX41" s="35"/>
      <c r="NOY41" s="35"/>
      <c r="NOZ41" s="35"/>
      <c r="NPA41" s="35"/>
      <c r="NPB41" s="35"/>
      <c r="NPC41" s="36"/>
      <c r="NPD41" s="35"/>
      <c r="NPE41" s="35"/>
      <c r="NPF41" s="35"/>
      <c r="NPG41" s="35"/>
      <c r="NPH41" s="35"/>
      <c r="NPI41" s="35"/>
      <c r="NPJ41" s="35"/>
      <c r="NPK41" s="35"/>
      <c r="NPL41" s="35"/>
      <c r="NPM41" s="35"/>
      <c r="NPN41" s="35"/>
      <c r="NPO41" s="35"/>
      <c r="NPP41" s="36"/>
      <c r="NPQ41" s="37"/>
      <c r="NPR41" s="16"/>
      <c r="NPS41" s="38"/>
      <c r="NPT41" s="39"/>
      <c r="NPU41" s="32"/>
      <c r="NPV41" s="32"/>
      <c r="NPW41" s="298"/>
      <c r="NPX41" s="298"/>
      <c r="NPY41" s="298"/>
      <c r="NPZ41" s="87"/>
      <c r="NQA41" s="87"/>
      <c r="NQB41" s="33"/>
      <c r="NQC41" s="33"/>
      <c r="NQD41" s="87"/>
      <c r="NQE41" s="87"/>
      <c r="NQF41" s="87"/>
      <c r="NQG41" s="87"/>
      <c r="NQH41" s="34"/>
      <c r="NQI41" s="34"/>
      <c r="NQJ41" s="35"/>
      <c r="NQK41" s="35"/>
      <c r="NQL41" s="35"/>
      <c r="NQM41" s="35"/>
      <c r="NQN41" s="35"/>
      <c r="NQO41" s="35"/>
      <c r="NQP41" s="35"/>
      <c r="NQQ41" s="35"/>
      <c r="NQR41" s="35"/>
      <c r="NQS41" s="35"/>
      <c r="NQT41" s="35"/>
      <c r="NQU41" s="35"/>
      <c r="NQV41" s="36"/>
      <c r="NQW41" s="35"/>
      <c r="NQX41" s="35"/>
      <c r="NQY41" s="35"/>
      <c r="NQZ41" s="35"/>
      <c r="NRA41" s="35"/>
      <c r="NRB41" s="35"/>
      <c r="NRC41" s="35"/>
      <c r="NRD41" s="35"/>
      <c r="NRE41" s="35"/>
      <c r="NRF41" s="35"/>
      <c r="NRG41" s="35"/>
      <c r="NRH41" s="35"/>
      <c r="NRI41" s="36"/>
      <c r="NRJ41" s="37"/>
      <c r="NRK41" s="16"/>
      <c r="NRL41" s="38"/>
      <c r="NRM41" s="39"/>
      <c r="NRN41" s="32"/>
      <c r="NRO41" s="32"/>
      <c r="NRP41" s="298"/>
      <c r="NRQ41" s="298"/>
      <c r="NRR41" s="298"/>
      <c r="NRS41" s="87"/>
      <c r="NRT41" s="87"/>
      <c r="NRU41" s="33"/>
      <c r="NRV41" s="33"/>
      <c r="NRW41" s="87"/>
      <c r="NRX41" s="87"/>
      <c r="NRY41" s="87"/>
      <c r="NRZ41" s="87"/>
      <c r="NSA41" s="34"/>
      <c r="NSB41" s="34"/>
      <c r="NSC41" s="35"/>
      <c r="NSD41" s="35"/>
      <c r="NSE41" s="35"/>
      <c r="NSF41" s="35"/>
      <c r="NSG41" s="35"/>
      <c r="NSH41" s="35"/>
      <c r="NSI41" s="35"/>
      <c r="NSJ41" s="35"/>
      <c r="NSK41" s="35"/>
      <c r="NSL41" s="35"/>
      <c r="NSM41" s="35"/>
      <c r="NSN41" s="35"/>
      <c r="NSO41" s="36"/>
      <c r="NSP41" s="35"/>
      <c r="NSQ41" s="35"/>
      <c r="NSR41" s="35"/>
      <c r="NSS41" s="35"/>
      <c r="NST41" s="35"/>
      <c r="NSU41" s="35"/>
      <c r="NSV41" s="35"/>
      <c r="NSW41" s="35"/>
      <c r="NSX41" s="35"/>
      <c r="NSY41" s="35"/>
      <c r="NSZ41" s="35"/>
      <c r="NTA41" s="35"/>
      <c r="NTB41" s="36"/>
      <c r="NTC41" s="37"/>
      <c r="NTD41" s="16"/>
      <c r="NTE41" s="38"/>
      <c r="NTF41" s="39"/>
      <c r="NTG41" s="32"/>
      <c r="NTH41" s="32"/>
      <c r="NTI41" s="298"/>
      <c r="NTJ41" s="298"/>
      <c r="NTK41" s="298"/>
      <c r="NTL41" s="87"/>
      <c r="NTM41" s="87"/>
      <c r="NTN41" s="33"/>
      <c r="NTO41" s="33"/>
      <c r="NTP41" s="87"/>
      <c r="NTQ41" s="87"/>
      <c r="NTR41" s="87"/>
      <c r="NTS41" s="87"/>
      <c r="NTT41" s="34"/>
      <c r="NTU41" s="34"/>
      <c r="NTV41" s="35"/>
      <c r="NTW41" s="35"/>
      <c r="NTX41" s="35"/>
      <c r="NTY41" s="35"/>
      <c r="NTZ41" s="35"/>
      <c r="NUA41" s="35"/>
      <c r="NUB41" s="35"/>
      <c r="NUC41" s="35"/>
      <c r="NUD41" s="35"/>
      <c r="NUE41" s="35"/>
      <c r="NUF41" s="35"/>
      <c r="NUG41" s="35"/>
      <c r="NUH41" s="36"/>
      <c r="NUI41" s="35"/>
      <c r="NUJ41" s="35"/>
      <c r="NUK41" s="35"/>
      <c r="NUL41" s="35"/>
      <c r="NUM41" s="35"/>
      <c r="NUN41" s="35"/>
      <c r="NUO41" s="35"/>
      <c r="NUP41" s="35"/>
      <c r="NUQ41" s="35"/>
      <c r="NUR41" s="35"/>
      <c r="NUS41" s="35"/>
      <c r="NUT41" s="35"/>
      <c r="NUU41" s="36"/>
      <c r="NUV41" s="37"/>
      <c r="NUW41" s="16"/>
      <c r="NUX41" s="38"/>
      <c r="NUY41" s="39"/>
      <c r="NUZ41" s="32"/>
      <c r="NVA41" s="32"/>
      <c r="NVB41" s="298"/>
      <c r="NVC41" s="298"/>
      <c r="NVD41" s="298"/>
      <c r="NVE41" s="87"/>
      <c r="NVF41" s="87"/>
      <c r="NVG41" s="33"/>
      <c r="NVH41" s="33"/>
      <c r="NVI41" s="87"/>
      <c r="NVJ41" s="87"/>
      <c r="NVK41" s="87"/>
      <c r="NVL41" s="87"/>
      <c r="NVM41" s="34"/>
      <c r="NVN41" s="34"/>
      <c r="NVO41" s="35"/>
      <c r="NVP41" s="35"/>
      <c r="NVQ41" s="35"/>
      <c r="NVR41" s="35"/>
      <c r="NVS41" s="35"/>
      <c r="NVT41" s="35"/>
      <c r="NVU41" s="35"/>
      <c r="NVV41" s="35"/>
      <c r="NVW41" s="35"/>
      <c r="NVX41" s="35"/>
      <c r="NVY41" s="35"/>
      <c r="NVZ41" s="35"/>
      <c r="NWA41" s="36"/>
      <c r="NWB41" s="35"/>
      <c r="NWC41" s="35"/>
      <c r="NWD41" s="35"/>
      <c r="NWE41" s="35"/>
      <c r="NWF41" s="35"/>
      <c r="NWG41" s="35"/>
      <c r="NWH41" s="35"/>
      <c r="NWI41" s="35"/>
      <c r="NWJ41" s="35"/>
      <c r="NWK41" s="35"/>
      <c r="NWL41" s="35"/>
      <c r="NWM41" s="35"/>
      <c r="NWN41" s="36"/>
      <c r="NWO41" s="37"/>
      <c r="NWP41" s="16"/>
      <c r="NWQ41" s="38"/>
      <c r="NWR41" s="39"/>
      <c r="NWS41" s="32"/>
      <c r="NWT41" s="32"/>
      <c r="NWU41" s="298"/>
      <c r="NWV41" s="298"/>
      <c r="NWW41" s="298"/>
      <c r="NWX41" s="87"/>
      <c r="NWY41" s="87"/>
      <c r="NWZ41" s="33"/>
      <c r="NXA41" s="33"/>
      <c r="NXB41" s="87"/>
      <c r="NXC41" s="87"/>
      <c r="NXD41" s="87"/>
      <c r="NXE41" s="87"/>
      <c r="NXF41" s="34"/>
      <c r="NXG41" s="34"/>
      <c r="NXH41" s="35"/>
      <c r="NXI41" s="35"/>
      <c r="NXJ41" s="35"/>
      <c r="NXK41" s="35"/>
      <c r="NXL41" s="35"/>
      <c r="NXM41" s="35"/>
      <c r="NXN41" s="35"/>
      <c r="NXO41" s="35"/>
      <c r="NXP41" s="35"/>
      <c r="NXQ41" s="35"/>
      <c r="NXR41" s="35"/>
      <c r="NXS41" s="35"/>
      <c r="NXT41" s="36"/>
      <c r="NXU41" s="35"/>
      <c r="NXV41" s="35"/>
      <c r="NXW41" s="35"/>
      <c r="NXX41" s="35"/>
      <c r="NXY41" s="35"/>
      <c r="NXZ41" s="35"/>
      <c r="NYA41" s="35"/>
      <c r="NYB41" s="35"/>
      <c r="NYC41" s="35"/>
      <c r="NYD41" s="35"/>
      <c r="NYE41" s="35"/>
      <c r="NYF41" s="35"/>
      <c r="NYG41" s="36"/>
      <c r="NYH41" s="37"/>
      <c r="NYI41" s="16"/>
      <c r="NYJ41" s="38"/>
      <c r="NYK41" s="39"/>
      <c r="NYL41" s="32"/>
      <c r="NYM41" s="32"/>
      <c r="NYN41" s="298"/>
      <c r="NYO41" s="298"/>
      <c r="NYP41" s="298"/>
      <c r="NYQ41" s="87"/>
      <c r="NYR41" s="87"/>
      <c r="NYS41" s="33"/>
      <c r="NYT41" s="33"/>
      <c r="NYU41" s="87"/>
      <c r="NYV41" s="87"/>
      <c r="NYW41" s="87"/>
      <c r="NYX41" s="87"/>
      <c r="NYY41" s="34"/>
      <c r="NYZ41" s="34"/>
      <c r="NZA41" s="35"/>
      <c r="NZB41" s="35"/>
      <c r="NZC41" s="35"/>
      <c r="NZD41" s="35"/>
      <c r="NZE41" s="35"/>
      <c r="NZF41" s="35"/>
      <c r="NZG41" s="35"/>
      <c r="NZH41" s="35"/>
      <c r="NZI41" s="35"/>
      <c r="NZJ41" s="35"/>
      <c r="NZK41" s="35"/>
      <c r="NZL41" s="35"/>
      <c r="NZM41" s="36"/>
      <c r="NZN41" s="35"/>
      <c r="NZO41" s="35"/>
      <c r="NZP41" s="35"/>
      <c r="NZQ41" s="35"/>
      <c r="NZR41" s="35"/>
      <c r="NZS41" s="35"/>
      <c r="NZT41" s="35"/>
      <c r="NZU41" s="35"/>
      <c r="NZV41" s="35"/>
      <c r="NZW41" s="35"/>
      <c r="NZX41" s="35"/>
      <c r="NZY41" s="35"/>
      <c r="NZZ41" s="36"/>
      <c r="OAA41" s="37"/>
      <c r="OAB41" s="16"/>
      <c r="OAC41" s="38"/>
      <c r="OAD41" s="39"/>
      <c r="OAE41" s="32"/>
      <c r="OAF41" s="32"/>
      <c r="OAG41" s="298"/>
      <c r="OAH41" s="298"/>
      <c r="OAI41" s="298"/>
      <c r="OAJ41" s="87"/>
      <c r="OAK41" s="87"/>
      <c r="OAL41" s="33"/>
      <c r="OAM41" s="33"/>
      <c r="OAN41" s="87"/>
      <c r="OAO41" s="87"/>
      <c r="OAP41" s="87"/>
      <c r="OAQ41" s="87"/>
      <c r="OAR41" s="34"/>
      <c r="OAS41" s="34"/>
      <c r="OAT41" s="35"/>
      <c r="OAU41" s="35"/>
      <c r="OAV41" s="35"/>
      <c r="OAW41" s="35"/>
      <c r="OAX41" s="35"/>
      <c r="OAY41" s="35"/>
      <c r="OAZ41" s="35"/>
      <c r="OBA41" s="35"/>
      <c r="OBB41" s="35"/>
      <c r="OBC41" s="35"/>
      <c r="OBD41" s="35"/>
      <c r="OBE41" s="35"/>
      <c r="OBF41" s="36"/>
      <c r="OBG41" s="35"/>
      <c r="OBH41" s="35"/>
      <c r="OBI41" s="35"/>
      <c r="OBJ41" s="35"/>
      <c r="OBK41" s="35"/>
      <c r="OBL41" s="35"/>
      <c r="OBM41" s="35"/>
      <c r="OBN41" s="35"/>
      <c r="OBO41" s="35"/>
      <c r="OBP41" s="35"/>
      <c r="OBQ41" s="35"/>
      <c r="OBR41" s="35"/>
      <c r="OBS41" s="36"/>
      <c r="OBT41" s="37"/>
      <c r="OBU41" s="16"/>
      <c r="OBV41" s="38"/>
      <c r="OBW41" s="39"/>
      <c r="OBX41" s="32"/>
      <c r="OBY41" s="32"/>
      <c r="OBZ41" s="298"/>
      <c r="OCA41" s="298"/>
      <c r="OCB41" s="298"/>
      <c r="OCC41" s="87"/>
      <c r="OCD41" s="87"/>
      <c r="OCE41" s="33"/>
      <c r="OCF41" s="33"/>
      <c r="OCG41" s="87"/>
      <c r="OCH41" s="87"/>
      <c r="OCI41" s="87"/>
      <c r="OCJ41" s="87"/>
      <c r="OCK41" s="34"/>
      <c r="OCL41" s="34"/>
      <c r="OCM41" s="35"/>
      <c r="OCN41" s="35"/>
      <c r="OCO41" s="35"/>
      <c r="OCP41" s="35"/>
      <c r="OCQ41" s="35"/>
      <c r="OCR41" s="35"/>
      <c r="OCS41" s="35"/>
      <c r="OCT41" s="35"/>
      <c r="OCU41" s="35"/>
      <c r="OCV41" s="35"/>
      <c r="OCW41" s="35"/>
      <c r="OCX41" s="35"/>
      <c r="OCY41" s="36"/>
      <c r="OCZ41" s="35"/>
      <c r="ODA41" s="35"/>
      <c r="ODB41" s="35"/>
      <c r="ODC41" s="35"/>
      <c r="ODD41" s="35"/>
      <c r="ODE41" s="35"/>
      <c r="ODF41" s="35"/>
      <c r="ODG41" s="35"/>
      <c r="ODH41" s="35"/>
      <c r="ODI41" s="35"/>
      <c r="ODJ41" s="35"/>
      <c r="ODK41" s="35"/>
      <c r="ODL41" s="36"/>
      <c r="ODM41" s="37"/>
      <c r="ODN41" s="16"/>
      <c r="ODO41" s="38"/>
      <c r="ODP41" s="39"/>
      <c r="ODQ41" s="32"/>
      <c r="ODR41" s="32"/>
      <c r="ODS41" s="298"/>
      <c r="ODT41" s="298"/>
      <c r="ODU41" s="298"/>
      <c r="ODV41" s="87"/>
      <c r="ODW41" s="87"/>
      <c r="ODX41" s="33"/>
      <c r="ODY41" s="33"/>
      <c r="ODZ41" s="87"/>
      <c r="OEA41" s="87"/>
      <c r="OEB41" s="87"/>
      <c r="OEC41" s="87"/>
      <c r="OED41" s="34"/>
      <c r="OEE41" s="34"/>
      <c r="OEF41" s="35"/>
      <c r="OEG41" s="35"/>
      <c r="OEH41" s="35"/>
      <c r="OEI41" s="35"/>
      <c r="OEJ41" s="35"/>
      <c r="OEK41" s="35"/>
      <c r="OEL41" s="35"/>
      <c r="OEM41" s="35"/>
      <c r="OEN41" s="35"/>
      <c r="OEO41" s="35"/>
      <c r="OEP41" s="35"/>
      <c r="OEQ41" s="35"/>
      <c r="OER41" s="36"/>
      <c r="OES41" s="35"/>
      <c r="OET41" s="35"/>
      <c r="OEU41" s="35"/>
      <c r="OEV41" s="35"/>
      <c r="OEW41" s="35"/>
      <c r="OEX41" s="35"/>
      <c r="OEY41" s="35"/>
      <c r="OEZ41" s="35"/>
      <c r="OFA41" s="35"/>
      <c r="OFB41" s="35"/>
      <c r="OFC41" s="35"/>
      <c r="OFD41" s="35"/>
      <c r="OFE41" s="36"/>
      <c r="OFF41" s="37"/>
      <c r="OFG41" s="16"/>
      <c r="OFH41" s="38"/>
      <c r="OFI41" s="39"/>
      <c r="OFJ41" s="32"/>
      <c r="OFK41" s="32"/>
      <c r="OFL41" s="298"/>
      <c r="OFM41" s="298"/>
      <c r="OFN41" s="298"/>
      <c r="OFO41" s="87"/>
      <c r="OFP41" s="87"/>
      <c r="OFQ41" s="33"/>
      <c r="OFR41" s="33"/>
      <c r="OFS41" s="87"/>
      <c r="OFT41" s="87"/>
      <c r="OFU41" s="87"/>
      <c r="OFV41" s="87"/>
      <c r="OFW41" s="34"/>
      <c r="OFX41" s="34"/>
      <c r="OFY41" s="35"/>
      <c r="OFZ41" s="35"/>
      <c r="OGA41" s="35"/>
      <c r="OGB41" s="35"/>
      <c r="OGC41" s="35"/>
      <c r="OGD41" s="35"/>
      <c r="OGE41" s="35"/>
      <c r="OGF41" s="35"/>
      <c r="OGG41" s="35"/>
      <c r="OGH41" s="35"/>
      <c r="OGI41" s="35"/>
      <c r="OGJ41" s="35"/>
      <c r="OGK41" s="36"/>
      <c r="OGL41" s="35"/>
      <c r="OGM41" s="35"/>
      <c r="OGN41" s="35"/>
      <c r="OGO41" s="35"/>
      <c r="OGP41" s="35"/>
      <c r="OGQ41" s="35"/>
      <c r="OGR41" s="35"/>
      <c r="OGS41" s="35"/>
      <c r="OGT41" s="35"/>
      <c r="OGU41" s="35"/>
      <c r="OGV41" s="35"/>
      <c r="OGW41" s="35"/>
      <c r="OGX41" s="36"/>
      <c r="OGY41" s="37"/>
      <c r="OGZ41" s="16"/>
      <c r="OHA41" s="38"/>
      <c r="OHB41" s="39"/>
      <c r="OHC41" s="32"/>
      <c r="OHD41" s="32"/>
      <c r="OHE41" s="298"/>
      <c r="OHF41" s="298"/>
      <c r="OHG41" s="298"/>
      <c r="OHH41" s="87"/>
      <c r="OHI41" s="87"/>
      <c r="OHJ41" s="33"/>
      <c r="OHK41" s="33"/>
      <c r="OHL41" s="87"/>
      <c r="OHM41" s="87"/>
      <c r="OHN41" s="87"/>
      <c r="OHO41" s="87"/>
      <c r="OHP41" s="34"/>
      <c r="OHQ41" s="34"/>
      <c r="OHR41" s="35"/>
      <c r="OHS41" s="35"/>
      <c r="OHT41" s="35"/>
      <c r="OHU41" s="35"/>
      <c r="OHV41" s="35"/>
      <c r="OHW41" s="35"/>
      <c r="OHX41" s="35"/>
      <c r="OHY41" s="35"/>
      <c r="OHZ41" s="35"/>
      <c r="OIA41" s="35"/>
      <c r="OIB41" s="35"/>
      <c r="OIC41" s="35"/>
      <c r="OID41" s="36"/>
      <c r="OIE41" s="35"/>
      <c r="OIF41" s="35"/>
      <c r="OIG41" s="35"/>
      <c r="OIH41" s="35"/>
      <c r="OII41" s="35"/>
      <c r="OIJ41" s="35"/>
      <c r="OIK41" s="35"/>
      <c r="OIL41" s="35"/>
      <c r="OIM41" s="35"/>
      <c r="OIN41" s="35"/>
      <c r="OIO41" s="35"/>
      <c r="OIP41" s="35"/>
      <c r="OIQ41" s="36"/>
      <c r="OIR41" s="37"/>
      <c r="OIS41" s="16"/>
      <c r="OIT41" s="38"/>
      <c r="OIU41" s="39"/>
      <c r="OIV41" s="32"/>
      <c r="OIW41" s="32"/>
      <c r="OIX41" s="298"/>
      <c r="OIY41" s="298"/>
      <c r="OIZ41" s="298"/>
      <c r="OJA41" s="87"/>
      <c r="OJB41" s="87"/>
      <c r="OJC41" s="33"/>
      <c r="OJD41" s="33"/>
      <c r="OJE41" s="87"/>
      <c r="OJF41" s="87"/>
      <c r="OJG41" s="87"/>
      <c r="OJH41" s="87"/>
      <c r="OJI41" s="34"/>
      <c r="OJJ41" s="34"/>
      <c r="OJK41" s="35"/>
      <c r="OJL41" s="35"/>
      <c r="OJM41" s="35"/>
      <c r="OJN41" s="35"/>
      <c r="OJO41" s="35"/>
      <c r="OJP41" s="35"/>
      <c r="OJQ41" s="35"/>
      <c r="OJR41" s="35"/>
      <c r="OJS41" s="35"/>
      <c r="OJT41" s="35"/>
      <c r="OJU41" s="35"/>
      <c r="OJV41" s="35"/>
      <c r="OJW41" s="36"/>
      <c r="OJX41" s="35"/>
      <c r="OJY41" s="35"/>
      <c r="OJZ41" s="35"/>
      <c r="OKA41" s="35"/>
      <c r="OKB41" s="35"/>
      <c r="OKC41" s="35"/>
      <c r="OKD41" s="35"/>
      <c r="OKE41" s="35"/>
      <c r="OKF41" s="35"/>
      <c r="OKG41" s="35"/>
      <c r="OKH41" s="35"/>
      <c r="OKI41" s="35"/>
      <c r="OKJ41" s="36"/>
      <c r="OKK41" s="37"/>
      <c r="OKL41" s="16"/>
      <c r="OKM41" s="38"/>
      <c r="OKN41" s="39"/>
      <c r="OKO41" s="32"/>
      <c r="OKP41" s="32"/>
      <c r="OKQ41" s="298"/>
      <c r="OKR41" s="298"/>
      <c r="OKS41" s="298"/>
      <c r="OKT41" s="87"/>
      <c r="OKU41" s="87"/>
      <c r="OKV41" s="33"/>
      <c r="OKW41" s="33"/>
      <c r="OKX41" s="87"/>
      <c r="OKY41" s="87"/>
      <c r="OKZ41" s="87"/>
      <c r="OLA41" s="87"/>
      <c r="OLB41" s="34"/>
      <c r="OLC41" s="34"/>
      <c r="OLD41" s="35"/>
      <c r="OLE41" s="35"/>
      <c r="OLF41" s="35"/>
      <c r="OLG41" s="35"/>
      <c r="OLH41" s="35"/>
      <c r="OLI41" s="35"/>
      <c r="OLJ41" s="35"/>
      <c r="OLK41" s="35"/>
      <c r="OLL41" s="35"/>
      <c r="OLM41" s="35"/>
      <c r="OLN41" s="35"/>
      <c r="OLO41" s="35"/>
      <c r="OLP41" s="36"/>
      <c r="OLQ41" s="35"/>
      <c r="OLR41" s="35"/>
      <c r="OLS41" s="35"/>
      <c r="OLT41" s="35"/>
      <c r="OLU41" s="35"/>
      <c r="OLV41" s="35"/>
      <c r="OLW41" s="35"/>
      <c r="OLX41" s="35"/>
      <c r="OLY41" s="35"/>
      <c r="OLZ41" s="35"/>
      <c r="OMA41" s="35"/>
      <c r="OMB41" s="35"/>
      <c r="OMC41" s="36"/>
      <c r="OMD41" s="37"/>
      <c r="OME41" s="16"/>
      <c r="OMF41" s="38"/>
      <c r="OMG41" s="39"/>
      <c r="OMH41" s="32"/>
      <c r="OMI41" s="32"/>
      <c r="OMJ41" s="298"/>
      <c r="OMK41" s="298"/>
      <c r="OML41" s="298"/>
      <c r="OMM41" s="87"/>
      <c r="OMN41" s="87"/>
      <c r="OMO41" s="33"/>
      <c r="OMP41" s="33"/>
      <c r="OMQ41" s="87"/>
      <c r="OMR41" s="87"/>
      <c r="OMS41" s="87"/>
      <c r="OMT41" s="87"/>
      <c r="OMU41" s="34"/>
      <c r="OMV41" s="34"/>
      <c r="OMW41" s="35"/>
      <c r="OMX41" s="35"/>
      <c r="OMY41" s="35"/>
      <c r="OMZ41" s="35"/>
      <c r="ONA41" s="35"/>
      <c r="ONB41" s="35"/>
      <c r="ONC41" s="35"/>
      <c r="OND41" s="35"/>
      <c r="ONE41" s="35"/>
      <c r="ONF41" s="35"/>
      <c r="ONG41" s="35"/>
      <c r="ONH41" s="35"/>
      <c r="ONI41" s="36"/>
      <c r="ONJ41" s="35"/>
      <c r="ONK41" s="35"/>
      <c r="ONL41" s="35"/>
      <c r="ONM41" s="35"/>
      <c r="ONN41" s="35"/>
      <c r="ONO41" s="35"/>
      <c r="ONP41" s="35"/>
      <c r="ONQ41" s="35"/>
      <c r="ONR41" s="35"/>
      <c r="ONS41" s="35"/>
      <c r="ONT41" s="35"/>
      <c r="ONU41" s="35"/>
      <c r="ONV41" s="36"/>
      <c r="ONW41" s="37"/>
      <c r="ONX41" s="16"/>
      <c r="ONY41" s="38"/>
      <c r="ONZ41" s="39"/>
      <c r="OOA41" s="32"/>
      <c r="OOB41" s="32"/>
      <c r="OOC41" s="298"/>
      <c r="OOD41" s="298"/>
      <c r="OOE41" s="298"/>
      <c r="OOF41" s="87"/>
      <c r="OOG41" s="87"/>
      <c r="OOH41" s="33"/>
      <c r="OOI41" s="33"/>
      <c r="OOJ41" s="87"/>
      <c r="OOK41" s="87"/>
      <c r="OOL41" s="87"/>
      <c r="OOM41" s="87"/>
      <c r="OON41" s="34"/>
      <c r="OOO41" s="34"/>
      <c r="OOP41" s="35"/>
      <c r="OOQ41" s="35"/>
      <c r="OOR41" s="35"/>
      <c r="OOS41" s="35"/>
      <c r="OOT41" s="35"/>
      <c r="OOU41" s="35"/>
      <c r="OOV41" s="35"/>
      <c r="OOW41" s="35"/>
      <c r="OOX41" s="35"/>
      <c r="OOY41" s="35"/>
      <c r="OOZ41" s="35"/>
      <c r="OPA41" s="35"/>
      <c r="OPB41" s="36"/>
      <c r="OPC41" s="35"/>
      <c r="OPD41" s="35"/>
      <c r="OPE41" s="35"/>
      <c r="OPF41" s="35"/>
      <c r="OPG41" s="35"/>
      <c r="OPH41" s="35"/>
      <c r="OPI41" s="35"/>
      <c r="OPJ41" s="35"/>
      <c r="OPK41" s="35"/>
      <c r="OPL41" s="35"/>
      <c r="OPM41" s="35"/>
      <c r="OPN41" s="35"/>
      <c r="OPO41" s="36"/>
      <c r="OPP41" s="37"/>
      <c r="OPQ41" s="16"/>
      <c r="OPR41" s="38"/>
      <c r="OPS41" s="39"/>
      <c r="OPT41" s="32"/>
      <c r="OPU41" s="32"/>
      <c r="OPV41" s="298"/>
      <c r="OPW41" s="298"/>
      <c r="OPX41" s="298"/>
      <c r="OPY41" s="87"/>
      <c r="OPZ41" s="87"/>
      <c r="OQA41" s="33"/>
      <c r="OQB41" s="33"/>
      <c r="OQC41" s="87"/>
      <c r="OQD41" s="87"/>
      <c r="OQE41" s="87"/>
      <c r="OQF41" s="87"/>
      <c r="OQG41" s="34"/>
      <c r="OQH41" s="34"/>
      <c r="OQI41" s="35"/>
      <c r="OQJ41" s="35"/>
      <c r="OQK41" s="35"/>
      <c r="OQL41" s="35"/>
      <c r="OQM41" s="35"/>
      <c r="OQN41" s="35"/>
      <c r="OQO41" s="35"/>
      <c r="OQP41" s="35"/>
      <c r="OQQ41" s="35"/>
      <c r="OQR41" s="35"/>
      <c r="OQS41" s="35"/>
      <c r="OQT41" s="35"/>
      <c r="OQU41" s="36"/>
      <c r="OQV41" s="35"/>
      <c r="OQW41" s="35"/>
      <c r="OQX41" s="35"/>
      <c r="OQY41" s="35"/>
      <c r="OQZ41" s="35"/>
      <c r="ORA41" s="35"/>
      <c r="ORB41" s="35"/>
      <c r="ORC41" s="35"/>
      <c r="ORD41" s="35"/>
      <c r="ORE41" s="35"/>
      <c r="ORF41" s="35"/>
      <c r="ORG41" s="35"/>
      <c r="ORH41" s="36"/>
      <c r="ORI41" s="37"/>
      <c r="ORJ41" s="16"/>
      <c r="ORK41" s="38"/>
      <c r="ORL41" s="39"/>
      <c r="ORM41" s="32"/>
      <c r="ORN41" s="32"/>
      <c r="ORO41" s="298"/>
      <c r="ORP41" s="298"/>
      <c r="ORQ41" s="298"/>
      <c r="ORR41" s="87"/>
      <c r="ORS41" s="87"/>
      <c r="ORT41" s="33"/>
      <c r="ORU41" s="33"/>
      <c r="ORV41" s="87"/>
      <c r="ORW41" s="87"/>
      <c r="ORX41" s="87"/>
      <c r="ORY41" s="87"/>
      <c r="ORZ41" s="34"/>
      <c r="OSA41" s="34"/>
      <c r="OSB41" s="35"/>
      <c r="OSC41" s="35"/>
      <c r="OSD41" s="35"/>
      <c r="OSE41" s="35"/>
      <c r="OSF41" s="35"/>
      <c r="OSG41" s="35"/>
      <c r="OSH41" s="35"/>
      <c r="OSI41" s="35"/>
      <c r="OSJ41" s="35"/>
      <c r="OSK41" s="35"/>
      <c r="OSL41" s="35"/>
      <c r="OSM41" s="35"/>
      <c r="OSN41" s="36"/>
      <c r="OSO41" s="35"/>
      <c r="OSP41" s="35"/>
      <c r="OSQ41" s="35"/>
      <c r="OSR41" s="35"/>
      <c r="OSS41" s="35"/>
      <c r="OST41" s="35"/>
      <c r="OSU41" s="35"/>
      <c r="OSV41" s="35"/>
      <c r="OSW41" s="35"/>
      <c r="OSX41" s="35"/>
      <c r="OSY41" s="35"/>
      <c r="OSZ41" s="35"/>
      <c r="OTA41" s="36"/>
      <c r="OTB41" s="37"/>
      <c r="OTC41" s="16"/>
      <c r="OTD41" s="38"/>
      <c r="OTE41" s="39"/>
      <c r="OTF41" s="32"/>
      <c r="OTG41" s="32"/>
      <c r="OTH41" s="298"/>
      <c r="OTI41" s="298"/>
      <c r="OTJ41" s="298"/>
      <c r="OTK41" s="87"/>
      <c r="OTL41" s="87"/>
      <c r="OTM41" s="33"/>
      <c r="OTN41" s="33"/>
      <c r="OTO41" s="87"/>
      <c r="OTP41" s="87"/>
      <c r="OTQ41" s="87"/>
      <c r="OTR41" s="87"/>
      <c r="OTS41" s="34"/>
      <c r="OTT41" s="34"/>
      <c r="OTU41" s="35"/>
      <c r="OTV41" s="35"/>
      <c r="OTW41" s="35"/>
      <c r="OTX41" s="35"/>
      <c r="OTY41" s="35"/>
      <c r="OTZ41" s="35"/>
      <c r="OUA41" s="35"/>
      <c r="OUB41" s="35"/>
      <c r="OUC41" s="35"/>
      <c r="OUD41" s="35"/>
      <c r="OUE41" s="35"/>
      <c r="OUF41" s="35"/>
      <c r="OUG41" s="36"/>
      <c r="OUH41" s="35"/>
      <c r="OUI41" s="35"/>
      <c r="OUJ41" s="35"/>
      <c r="OUK41" s="35"/>
      <c r="OUL41" s="35"/>
      <c r="OUM41" s="35"/>
      <c r="OUN41" s="35"/>
      <c r="OUO41" s="35"/>
      <c r="OUP41" s="35"/>
      <c r="OUQ41" s="35"/>
      <c r="OUR41" s="35"/>
      <c r="OUS41" s="35"/>
      <c r="OUT41" s="36"/>
      <c r="OUU41" s="37"/>
      <c r="OUV41" s="16"/>
      <c r="OUW41" s="38"/>
      <c r="OUX41" s="39"/>
      <c r="OUY41" s="32"/>
      <c r="OUZ41" s="32"/>
      <c r="OVA41" s="298"/>
      <c r="OVB41" s="298"/>
      <c r="OVC41" s="298"/>
      <c r="OVD41" s="87"/>
      <c r="OVE41" s="87"/>
      <c r="OVF41" s="33"/>
      <c r="OVG41" s="33"/>
      <c r="OVH41" s="87"/>
      <c r="OVI41" s="87"/>
      <c r="OVJ41" s="87"/>
      <c r="OVK41" s="87"/>
      <c r="OVL41" s="34"/>
      <c r="OVM41" s="34"/>
      <c r="OVN41" s="35"/>
      <c r="OVO41" s="35"/>
      <c r="OVP41" s="35"/>
      <c r="OVQ41" s="35"/>
      <c r="OVR41" s="35"/>
      <c r="OVS41" s="35"/>
      <c r="OVT41" s="35"/>
      <c r="OVU41" s="35"/>
      <c r="OVV41" s="35"/>
      <c r="OVW41" s="35"/>
      <c r="OVX41" s="35"/>
      <c r="OVY41" s="35"/>
      <c r="OVZ41" s="36"/>
      <c r="OWA41" s="35"/>
      <c r="OWB41" s="35"/>
      <c r="OWC41" s="35"/>
      <c r="OWD41" s="35"/>
      <c r="OWE41" s="35"/>
      <c r="OWF41" s="35"/>
      <c r="OWG41" s="35"/>
      <c r="OWH41" s="35"/>
      <c r="OWI41" s="35"/>
      <c r="OWJ41" s="35"/>
      <c r="OWK41" s="35"/>
      <c r="OWL41" s="35"/>
      <c r="OWM41" s="36"/>
      <c r="OWN41" s="37"/>
      <c r="OWO41" s="16"/>
      <c r="OWP41" s="38"/>
      <c r="OWQ41" s="39"/>
      <c r="OWR41" s="32"/>
      <c r="OWS41" s="32"/>
      <c r="OWT41" s="298"/>
      <c r="OWU41" s="298"/>
      <c r="OWV41" s="298"/>
      <c r="OWW41" s="87"/>
      <c r="OWX41" s="87"/>
      <c r="OWY41" s="33"/>
      <c r="OWZ41" s="33"/>
      <c r="OXA41" s="87"/>
      <c r="OXB41" s="87"/>
      <c r="OXC41" s="87"/>
      <c r="OXD41" s="87"/>
      <c r="OXE41" s="34"/>
      <c r="OXF41" s="34"/>
      <c r="OXG41" s="35"/>
      <c r="OXH41" s="35"/>
      <c r="OXI41" s="35"/>
      <c r="OXJ41" s="35"/>
      <c r="OXK41" s="35"/>
      <c r="OXL41" s="35"/>
      <c r="OXM41" s="35"/>
      <c r="OXN41" s="35"/>
      <c r="OXO41" s="35"/>
      <c r="OXP41" s="35"/>
      <c r="OXQ41" s="35"/>
      <c r="OXR41" s="35"/>
      <c r="OXS41" s="36"/>
      <c r="OXT41" s="35"/>
      <c r="OXU41" s="35"/>
      <c r="OXV41" s="35"/>
      <c r="OXW41" s="35"/>
      <c r="OXX41" s="35"/>
      <c r="OXY41" s="35"/>
      <c r="OXZ41" s="35"/>
      <c r="OYA41" s="35"/>
      <c r="OYB41" s="35"/>
      <c r="OYC41" s="35"/>
      <c r="OYD41" s="35"/>
      <c r="OYE41" s="35"/>
      <c r="OYF41" s="36"/>
      <c r="OYG41" s="37"/>
      <c r="OYH41" s="16"/>
      <c r="OYI41" s="38"/>
      <c r="OYJ41" s="39"/>
      <c r="OYK41" s="32"/>
      <c r="OYL41" s="32"/>
      <c r="OYM41" s="298"/>
      <c r="OYN41" s="298"/>
      <c r="OYO41" s="298"/>
      <c r="OYP41" s="87"/>
      <c r="OYQ41" s="87"/>
      <c r="OYR41" s="33"/>
      <c r="OYS41" s="33"/>
      <c r="OYT41" s="87"/>
      <c r="OYU41" s="87"/>
      <c r="OYV41" s="87"/>
      <c r="OYW41" s="87"/>
      <c r="OYX41" s="34"/>
      <c r="OYY41" s="34"/>
      <c r="OYZ41" s="35"/>
      <c r="OZA41" s="35"/>
      <c r="OZB41" s="35"/>
      <c r="OZC41" s="35"/>
      <c r="OZD41" s="35"/>
      <c r="OZE41" s="35"/>
      <c r="OZF41" s="35"/>
      <c r="OZG41" s="35"/>
      <c r="OZH41" s="35"/>
      <c r="OZI41" s="35"/>
      <c r="OZJ41" s="35"/>
      <c r="OZK41" s="35"/>
      <c r="OZL41" s="36"/>
      <c r="OZM41" s="35"/>
      <c r="OZN41" s="35"/>
      <c r="OZO41" s="35"/>
      <c r="OZP41" s="35"/>
      <c r="OZQ41" s="35"/>
      <c r="OZR41" s="35"/>
      <c r="OZS41" s="35"/>
      <c r="OZT41" s="35"/>
      <c r="OZU41" s="35"/>
      <c r="OZV41" s="35"/>
      <c r="OZW41" s="35"/>
      <c r="OZX41" s="35"/>
      <c r="OZY41" s="36"/>
      <c r="OZZ41" s="37"/>
      <c r="PAA41" s="16"/>
      <c r="PAB41" s="38"/>
      <c r="PAC41" s="39"/>
      <c r="PAD41" s="32"/>
      <c r="PAE41" s="32"/>
      <c r="PAF41" s="298"/>
      <c r="PAG41" s="298"/>
      <c r="PAH41" s="298"/>
      <c r="PAI41" s="87"/>
      <c r="PAJ41" s="87"/>
      <c r="PAK41" s="33"/>
      <c r="PAL41" s="33"/>
      <c r="PAM41" s="87"/>
      <c r="PAN41" s="87"/>
      <c r="PAO41" s="87"/>
      <c r="PAP41" s="87"/>
      <c r="PAQ41" s="34"/>
      <c r="PAR41" s="34"/>
      <c r="PAS41" s="35"/>
      <c r="PAT41" s="35"/>
      <c r="PAU41" s="35"/>
      <c r="PAV41" s="35"/>
      <c r="PAW41" s="35"/>
      <c r="PAX41" s="35"/>
      <c r="PAY41" s="35"/>
      <c r="PAZ41" s="35"/>
      <c r="PBA41" s="35"/>
      <c r="PBB41" s="35"/>
      <c r="PBC41" s="35"/>
      <c r="PBD41" s="35"/>
      <c r="PBE41" s="36"/>
      <c r="PBF41" s="35"/>
      <c r="PBG41" s="35"/>
      <c r="PBH41" s="35"/>
      <c r="PBI41" s="35"/>
      <c r="PBJ41" s="35"/>
      <c r="PBK41" s="35"/>
      <c r="PBL41" s="35"/>
      <c r="PBM41" s="35"/>
      <c r="PBN41" s="35"/>
      <c r="PBO41" s="35"/>
      <c r="PBP41" s="35"/>
      <c r="PBQ41" s="35"/>
      <c r="PBR41" s="36"/>
      <c r="PBS41" s="37"/>
      <c r="PBT41" s="16"/>
      <c r="PBU41" s="38"/>
      <c r="PBV41" s="39"/>
      <c r="PBW41" s="32"/>
      <c r="PBX41" s="32"/>
      <c r="PBY41" s="298"/>
      <c r="PBZ41" s="298"/>
      <c r="PCA41" s="298"/>
      <c r="PCB41" s="87"/>
      <c r="PCC41" s="87"/>
      <c r="PCD41" s="33"/>
      <c r="PCE41" s="33"/>
      <c r="PCF41" s="87"/>
      <c r="PCG41" s="87"/>
      <c r="PCH41" s="87"/>
      <c r="PCI41" s="87"/>
      <c r="PCJ41" s="34"/>
      <c r="PCK41" s="34"/>
      <c r="PCL41" s="35"/>
      <c r="PCM41" s="35"/>
      <c r="PCN41" s="35"/>
      <c r="PCO41" s="35"/>
      <c r="PCP41" s="35"/>
      <c r="PCQ41" s="35"/>
      <c r="PCR41" s="35"/>
      <c r="PCS41" s="35"/>
      <c r="PCT41" s="35"/>
      <c r="PCU41" s="35"/>
      <c r="PCV41" s="35"/>
      <c r="PCW41" s="35"/>
      <c r="PCX41" s="36"/>
      <c r="PCY41" s="35"/>
      <c r="PCZ41" s="35"/>
      <c r="PDA41" s="35"/>
      <c r="PDB41" s="35"/>
      <c r="PDC41" s="35"/>
      <c r="PDD41" s="35"/>
      <c r="PDE41" s="35"/>
      <c r="PDF41" s="35"/>
      <c r="PDG41" s="35"/>
      <c r="PDH41" s="35"/>
      <c r="PDI41" s="35"/>
      <c r="PDJ41" s="35"/>
      <c r="PDK41" s="36"/>
      <c r="PDL41" s="37"/>
      <c r="PDM41" s="16"/>
      <c r="PDN41" s="38"/>
      <c r="PDO41" s="39"/>
      <c r="PDP41" s="32"/>
      <c r="PDQ41" s="32"/>
      <c r="PDR41" s="298"/>
      <c r="PDS41" s="298"/>
      <c r="PDT41" s="298"/>
      <c r="PDU41" s="87"/>
      <c r="PDV41" s="87"/>
      <c r="PDW41" s="33"/>
      <c r="PDX41" s="33"/>
      <c r="PDY41" s="87"/>
      <c r="PDZ41" s="87"/>
      <c r="PEA41" s="87"/>
      <c r="PEB41" s="87"/>
      <c r="PEC41" s="34"/>
      <c r="PED41" s="34"/>
      <c r="PEE41" s="35"/>
      <c r="PEF41" s="35"/>
      <c r="PEG41" s="35"/>
      <c r="PEH41" s="35"/>
      <c r="PEI41" s="35"/>
      <c r="PEJ41" s="35"/>
      <c r="PEK41" s="35"/>
      <c r="PEL41" s="35"/>
      <c r="PEM41" s="35"/>
      <c r="PEN41" s="35"/>
      <c r="PEO41" s="35"/>
      <c r="PEP41" s="35"/>
      <c r="PEQ41" s="36"/>
      <c r="PER41" s="35"/>
      <c r="PES41" s="35"/>
      <c r="PET41" s="35"/>
      <c r="PEU41" s="35"/>
      <c r="PEV41" s="35"/>
      <c r="PEW41" s="35"/>
      <c r="PEX41" s="35"/>
      <c r="PEY41" s="35"/>
      <c r="PEZ41" s="35"/>
      <c r="PFA41" s="35"/>
      <c r="PFB41" s="35"/>
      <c r="PFC41" s="35"/>
      <c r="PFD41" s="36"/>
      <c r="PFE41" s="37"/>
      <c r="PFF41" s="16"/>
      <c r="PFG41" s="38"/>
      <c r="PFH41" s="39"/>
      <c r="PFI41" s="32"/>
      <c r="PFJ41" s="32"/>
      <c r="PFK41" s="298"/>
      <c r="PFL41" s="298"/>
      <c r="PFM41" s="298"/>
      <c r="PFN41" s="87"/>
      <c r="PFO41" s="87"/>
      <c r="PFP41" s="33"/>
      <c r="PFQ41" s="33"/>
      <c r="PFR41" s="87"/>
      <c r="PFS41" s="87"/>
      <c r="PFT41" s="87"/>
      <c r="PFU41" s="87"/>
      <c r="PFV41" s="34"/>
      <c r="PFW41" s="34"/>
      <c r="PFX41" s="35"/>
      <c r="PFY41" s="35"/>
      <c r="PFZ41" s="35"/>
      <c r="PGA41" s="35"/>
      <c r="PGB41" s="35"/>
      <c r="PGC41" s="35"/>
      <c r="PGD41" s="35"/>
      <c r="PGE41" s="35"/>
      <c r="PGF41" s="35"/>
      <c r="PGG41" s="35"/>
      <c r="PGH41" s="35"/>
      <c r="PGI41" s="35"/>
      <c r="PGJ41" s="36"/>
      <c r="PGK41" s="35"/>
      <c r="PGL41" s="35"/>
      <c r="PGM41" s="35"/>
      <c r="PGN41" s="35"/>
      <c r="PGO41" s="35"/>
      <c r="PGP41" s="35"/>
      <c r="PGQ41" s="35"/>
      <c r="PGR41" s="35"/>
      <c r="PGS41" s="35"/>
      <c r="PGT41" s="35"/>
      <c r="PGU41" s="35"/>
      <c r="PGV41" s="35"/>
      <c r="PGW41" s="36"/>
      <c r="PGX41" s="37"/>
      <c r="PGY41" s="16"/>
      <c r="PGZ41" s="38"/>
      <c r="PHA41" s="39"/>
      <c r="PHB41" s="32"/>
      <c r="PHC41" s="32"/>
      <c r="PHD41" s="298"/>
      <c r="PHE41" s="298"/>
      <c r="PHF41" s="298"/>
      <c r="PHG41" s="87"/>
      <c r="PHH41" s="87"/>
      <c r="PHI41" s="33"/>
      <c r="PHJ41" s="33"/>
      <c r="PHK41" s="87"/>
      <c r="PHL41" s="87"/>
      <c r="PHM41" s="87"/>
      <c r="PHN41" s="87"/>
      <c r="PHO41" s="34"/>
      <c r="PHP41" s="34"/>
      <c r="PHQ41" s="35"/>
      <c r="PHR41" s="35"/>
      <c r="PHS41" s="35"/>
      <c r="PHT41" s="35"/>
      <c r="PHU41" s="35"/>
      <c r="PHV41" s="35"/>
      <c r="PHW41" s="35"/>
      <c r="PHX41" s="35"/>
      <c r="PHY41" s="35"/>
      <c r="PHZ41" s="35"/>
      <c r="PIA41" s="35"/>
      <c r="PIB41" s="35"/>
      <c r="PIC41" s="36"/>
      <c r="PID41" s="35"/>
      <c r="PIE41" s="35"/>
      <c r="PIF41" s="35"/>
      <c r="PIG41" s="35"/>
      <c r="PIH41" s="35"/>
      <c r="PII41" s="35"/>
      <c r="PIJ41" s="35"/>
      <c r="PIK41" s="35"/>
      <c r="PIL41" s="35"/>
      <c r="PIM41" s="35"/>
      <c r="PIN41" s="35"/>
      <c r="PIO41" s="35"/>
      <c r="PIP41" s="36"/>
      <c r="PIQ41" s="37"/>
      <c r="PIR41" s="16"/>
      <c r="PIS41" s="38"/>
      <c r="PIT41" s="39"/>
      <c r="PIU41" s="32"/>
      <c r="PIV41" s="32"/>
      <c r="PIW41" s="298"/>
      <c r="PIX41" s="298"/>
      <c r="PIY41" s="298"/>
      <c r="PIZ41" s="87"/>
      <c r="PJA41" s="87"/>
      <c r="PJB41" s="33"/>
      <c r="PJC41" s="33"/>
      <c r="PJD41" s="87"/>
      <c r="PJE41" s="87"/>
      <c r="PJF41" s="87"/>
      <c r="PJG41" s="87"/>
      <c r="PJH41" s="34"/>
      <c r="PJI41" s="34"/>
      <c r="PJJ41" s="35"/>
      <c r="PJK41" s="35"/>
      <c r="PJL41" s="35"/>
      <c r="PJM41" s="35"/>
      <c r="PJN41" s="35"/>
      <c r="PJO41" s="35"/>
      <c r="PJP41" s="35"/>
      <c r="PJQ41" s="35"/>
      <c r="PJR41" s="35"/>
      <c r="PJS41" s="35"/>
      <c r="PJT41" s="35"/>
      <c r="PJU41" s="35"/>
      <c r="PJV41" s="36"/>
      <c r="PJW41" s="35"/>
      <c r="PJX41" s="35"/>
      <c r="PJY41" s="35"/>
      <c r="PJZ41" s="35"/>
      <c r="PKA41" s="35"/>
      <c r="PKB41" s="35"/>
      <c r="PKC41" s="35"/>
      <c r="PKD41" s="35"/>
      <c r="PKE41" s="35"/>
      <c r="PKF41" s="35"/>
      <c r="PKG41" s="35"/>
      <c r="PKH41" s="35"/>
      <c r="PKI41" s="36"/>
      <c r="PKJ41" s="37"/>
      <c r="PKK41" s="16"/>
      <c r="PKL41" s="38"/>
      <c r="PKM41" s="39"/>
      <c r="PKN41" s="32"/>
      <c r="PKO41" s="32"/>
      <c r="PKP41" s="298"/>
      <c r="PKQ41" s="298"/>
      <c r="PKR41" s="298"/>
      <c r="PKS41" s="87"/>
      <c r="PKT41" s="87"/>
      <c r="PKU41" s="33"/>
      <c r="PKV41" s="33"/>
      <c r="PKW41" s="87"/>
      <c r="PKX41" s="87"/>
      <c r="PKY41" s="87"/>
      <c r="PKZ41" s="87"/>
      <c r="PLA41" s="34"/>
      <c r="PLB41" s="34"/>
      <c r="PLC41" s="35"/>
      <c r="PLD41" s="35"/>
      <c r="PLE41" s="35"/>
      <c r="PLF41" s="35"/>
      <c r="PLG41" s="35"/>
      <c r="PLH41" s="35"/>
      <c r="PLI41" s="35"/>
      <c r="PLJ41" s="35"/>
      <c r="PLK41" s="35"/>
      <c r="PLL41" s="35"/>
      <c r="PLM41" s="35"/>
      <c r="PLN41" s="35"/>
      <c r="PLO41" s="36"/>
      <c r="PLP41" s="35"/>
      <c r="PLQ41" s="35"/>
      <c r="PLR41" s="35"/>
      <c r="PLS41" s="35"/>
      <c r="PLT41" s="35"/>
      <c r="PLU41" s="35"/>
      <c r="PLV41" s="35"/>
      <c r="PLW41" s="35"/>
      <c r="PLX41" s="35"/>
      <c r="PLY41" s="35"/>
      <c r="PLZ41" s="35"/>
      <c r="PMA41" s="35"/>
      <c r="PMB41" s="36"/>
      <c r="PMC41" s="37"/>
      <c r="PMD41" s="16"/>
      <c r="PME41" s="38"/>
      <c r="PMF41" s="39"/>
      <c r="PMG41" s="32"/>
      <c r="PMH41" s="32"/>
      <c r="PMI41" s="298"/>
      <c r="PMJ41" s="298"/>
      <c r="PMK41" s="298"/>
      <c r="PML41" s="87"/>
      <c r="PMM41" s="87"/>
      <c r="PMN41" s="33"/>
      <c r="PMO41" s="33"/>
      <c r="PMP41" s="87"/>
      <c r="PMQ41" s="87"/>
      <c r="PMR41" s="87"/>
      <c r="PMS41" s="87"/>
      <c r="PMT41" s="34"/>
      <c r="PMU41" s="34"/>
      <c r="PMV41" s="35"/>
      <c r="PMW41" s="35"/>
      <c r="PMX41" s="35"/>
      <c r="PMY41" s="35"/>
      <c r="PMZ41" s="35"/>
      <c r="PNA41" s="35"/>
      <c r="PNB41" s="35"/>
      <c r="PNC41" s="35"/>
      <c r="PND41" s="35"/>
      <c r="PNE41" s="35"/>
      <c r="PNF41" s="35"/>
      <c r="PNG41" s="35"/>
      <c r="PNH41" s="36"/>
      <c r="PNI41" s="35"/>
      <c r="PNJ41" s="35"/>
      <c r="PNK41" s="35"/>
      <c r="PNL41" s="35"/>
      <c r="PNM41" s="35"/>
      <c r="PNN41" s="35"/>
      <c r="PNO41" s="35"/>
      <c r="PNP41" s="35"/>
      <c r="PNQ41" s="35"/>
      <c r="PNR41" s="35"/>
      <c r="PNS41" s="35"/>
      <c r="PNT41" s="35"/>
      <c r="PNU41" s="36"/>
      <c r="PNV41" s="37"/>
      <c r="PNW41" s="16"/>
      <c r="PNX41" s="38"/>
      <c r="PNY41" s="39"/>
      <c r="PNZ41" s="32"/>
      <c r="POA41" s="32"/>
      <c r="POB41" s="298"/>
      <c r="POC41" s="298"/>
      <c r="POD41" s="298"/>
      <c r="POE41" s="87"/>
      <c r="POF41" s="87"/>
      <c r="POG41" s="33"/>
      <c r="POH41" s="33"/>
      <c r="POI41" s="87"/>
      <c r="POJ41" s="87"/>
      <c r="POK41" s="87"/>
      <c r="POL41" s="87"/>
      <c r="POM41" s="34"/>
      <c r="PON41" s="34"/>
      <c r="POO41" s="35"/>
      <c r="POP41" s="35"/>
      <c r="POQ41" s="35"/>
      <c r="POR41" s="35"/>
      <c r="POS41" s="35"/>
      <c r="POT41" s="35"/>
      <c r="POU41" s="35"/>
      <c r="POV41" s="35"/>
      <c r="POW41" s="35"/>
      <c r="POX41" s="35"/>
      <c r="POY41" s="35"/>
      <c r="POZ41" s="35"/>
      <c r="PPA41" s="36"/>
      <c r="PPB41" s="35"/>
      <c r="PPC41" s="35"/>
      <c r="PPD41" s="35"/>
      <c r="PPE41" s="35"/>
      <c r="PPF41" s="35"/>
      <c r="PPG41" s="35"/>
      <c r="PPH41" s="35"/>
      <c r="PPI41" s="35"/>
      <c r="PPJ41" s="35"/>
      <c r="PPK41" s="35"/>
      <c r="PPL41" s="35"/>
      <c r="PPM41" s="35"/>
      <c r="PPN41" s="36"/>
      <c r="PPO41" s="37"/>
      <c r="PPP41" s="16"/>
      <c r="PPQ41" s="38"/>
      <c r="PPR41" s="39"/>
      <c r="PPS41" s="32"/>
      <c r="PPT41" s="32"/>
      <c r="PPU41" s="298"/>
      <c r="PPV41" s="298"/>
      <c r="PPW41" s="298"/>
      <c r="PPX41" s="87"/>
      <c r="PPY41" s="87"/>
      <c r="PPZ41" s="33"/>
      <c r="PQA41" s="33"/>
      <c r="PQB41" s="87"/>
      <c r="PQC41" s="87"/>
      <c r="PQD41" s="87"/>
      <c r="PQE41" s="87"/>
      <c r="PQF41" s="34"/>
      <c r="PQG41" s="34"/>
      <c r="PQH41" s="35"/>
      <c r="PQI41" s="35"/>
      <c r="PQJ41" s="35"/>
      <c r="PQK41" s="35"/>
      <c r="PQL41" s="35"/>
      <c r="PQM41" s="35"/>
      <c r="PQN41" s="35"/>
      <c r="PQO41" s="35"/>
      <c r="PQP41" s="35"/>
      <c r="PQQ41" s="35"/>
      <c r="PQR41" s="35"/>
      <c r="PQS41" s="35"/>
      <c r="PQT41" s="36"/>
      <c r="PQU41" s="35"/>
      <c r="PQV41" s="35"/>
      <c r="PQW41" s="35"/>
      <c r="PQX41" s="35"/>
      <c r="PQY41" s="35"/>
      <c r="PQZ41" s="35"/>
      <c r="PRA41" s="35"/>
      <c r="PRB41" s="35"/>
      <c r="PRC41" s="35"/>
      <c r="PRD41" s="35"/>
      <c r="PRE41" s="35"/>
      <c r="PRF41" s="35"/>
      <c r="PRG41" s="36"/>
      <c r="PRH41" s="37"/>
      <c r="PRI41" s="16"/>
      <c r="PRJ41" s="38"/>
      <c r="PRK41" s="39"/>
      <c r="PRL41" s="32"/>
      <c r="PRM41" s="32"/>
      <c r="PRN41" s="298"/>
      <c r="PRO41" s="298"/>
      <c r="PRP41" s="298"/>
      <c r="PRQ41" s="87"/>
      <c r="PRR41" s="87"/>
      <c r="PRS41" s="33"/>
      <c r="PRT41" s="33"/>
      <c r="PRU41" s="87"/>
      <c r="PRV41" s="87"/>
      <c r="PRW41" s="87"/>
      <c r="PRX41" s="87"/>
      <c r="PRY41" s="34"/>
      <c r="PRZ41" s="34"/>
      <c r="PSA41" s="35"/>
      <c r="PSB41" s="35"/>
      <c r="PSC41" s="35"/>
      <c r="PSD41" s="35"/>
      <c r="PSE41" s="35"/>
      <c r="PSF41" s="35"/>
      <c r="PSG41" s="35"/>
      <c r="PSH41" s="35"/>
      <c r="PSI41" s="35"/>
      <c r="PSJ41" s="35"/>
      <c r="PSK41" s="35"/>
      <c r="PSL41" s="35"/>
      <c r="PSM41" s="36"/>
      <c r="PSN41" s="35"/>
      <c r="PSO41" s="35"/>
      <c r="PSP41" s="35"/>
      <c r="PSQ41" s="35"/>
      <c r="PSR41" s="35"/>
      <c r="PSS41" s="35"/>
      <c r="PST41" s="35"/>
      <c r="PSU41" s="35"/>
      <c r="PSV41" s="35"/>
      <c r="PSW41" s="35"/>
      <c r="PSX41" s="35"/>
      <c r="PSY41" s="35"/>
      <c r="PSZ41" s="36"/>
      <c r="PTA41" s="37"/>
      <c r="PTB41" s="16"/>
      <c r="PTC41" s="38"/>
      <c r="PTD41" s="39"/>
      <c r="PTE41" s="32"/>
      <c r="PTF41" s="32"/>
      <c r="PTG41" s="298"/>
      <c r="PTH41" s="298"/>
      <c r="PTI41" s="298"/>
      <c r="PTJ41" s="87"/>
      <c r="PTK41" s="87"/>
      <c r="PTL41" s="33"/>
      <c r="PTM41" s="33"/>
      <c r="PTN41" s="87"/>
      <c r="PTO41" s="87"/>
      <c r="PTP41" s="87"/>
      <c r="PTQ41" s="87"/>
      <c r="PTR41" s="34"/>
      <c r="PTS41" s="34"/>
      <c r="PTT41" s="35"/>
      <c r="PTU41" s="35"/>
      <c r="PTV41" s="35"/>
      <c r="PTW41" s="35"/>
      <c r="PTX41" s="35"/>
      <c r="PTY41" s="35"/>
      <c r="PTZ41" s="35"/>
      <c r="PUA41" s="35"/>
      <c r="PUB41" s="35"/>
      <c r="PUC41" s="35"/>
      <c r="PUD41" s="35"/>
      <c r="PUE41" s="35"/>
      <c r="PUF41" s="36"/>
      <c r="PUG41" s="35"/>
      <c r="PUH41" s="35"/>
      <c r="PUI41" s="35"/>
      <c r="PUJ41" s="35"/>
      <c r="PUK41" s="35"/>
      <c r="PUL41" s="35"/>
      <c r="PUM41" s="35"/>
      <c r="PUN41" s="35"/>
      <c r="PUO41" s="35"/>
      <c r="PUP41" s="35"/>
      <c r="PUQ41" s="35"/>
      <c r="PUR41" s="35"/>
      <c r="PUS41" s="36"/>
      <c r="PUT41" s="37"/>
      <c r="PUU41" s="16"/>
      <c r="PUV41" s="38"/>
      <c r="PUW41" s="39"/>
      <c r="PUX41" s="32"/>
      <c r="PUY41" s="32"/>
      <c r="PUZ41" s="298"/>
      <c r="PVA41" s="298"/>
      <c r="PVB41" s="298"/>
      <c r="PVC41" s="87"/>
      <c r="PVD41" s="87"/>
      <c r="PVE41" s="33"/>
      <c r="PVF41" s="33"/>
      <c r="PVG41" s="87"/>
      <c r="PVH41" s="87"/>
      <c r="PVI41" s="87"/>
      <c r="PVJ41" s="87"/>
      <c r="PVK41" s="34"/>
      <c r="PVL41" s="34"/>
      <c r="PVM41" s="35"/>
      <c r="PVN41" s="35"/>
      <c r="PVO41" s="35"/>
      <c r="PVP41" s="35"/>
      <c r="PVQ41" s="35"/>
      <c r="PVR41" s="35"/>
      <c r="PVS41" s="35"/>
      <c r="PVT41" s="35"/>
      <c r="PVU41" s="35"/>
      <c r="PVV41" s="35"/>
      <c r="PVW41" s="35"/>
      <c r="PVX41" s="35"/>
      <c r="PVY41" s="36"/>
      <c r="PVZ41" s="35"/>
      <c r="PWA41" s="35"/>
      <c r="PWB41" s="35"/>
      <c r="PWC41" s="35"/>
      <c r="PWD41" s="35"/>
      <c r="PWE41" s="35"/>
      <c r="PWF41" s="35"/>
      <c r="PWG41" s="35"/>
      <c r="PWH41" s="35"/>
      <c r="PWI41" s="35"/>
      <c r="PWJ41" s="35"/>
      <c r="PWK41" s="35"/>
      <c r="PWL41" s="36"/>
      <c r="PWM41" s="37"/>
      <c r="PWN41" s="16"/>
      <c r="PWO41" s="38"/>
      <c r="PWP41" s="39"/>
      <c r="PWQ41" s="32"/>
      <c r="PWR41" s="32"/>
      <c r="PWS41" s="298"/>
      <c r="PWT41" s="298"/>
      <c r="PWU41" s="298"/>
      <c r="PWV41" s="87"/>
      <c r="PWW41" s="87"/>
      <c r="PWX41" s="33"/>
      <c r="PWY41" s="33"/>
      <c r="PWZ41" s="87"/>
      <c r="PXA41" s="87"/>
      <c r="PXB41" s="87"/>
      <c r="PXC41" s="87"/>
      <c r="PXD41" s="34"/>
      <c r="PXE41" s="34"/>
      <c r="PXF41" s="35"/>
      <c r="PXG41" s="35"/>
      <c r="PXH41" s="35"/>
      <c r="PXI41" s="35"/>
      <c r="PXJ41" s="35"/>
      <c r="PXK41" s="35"/>
      <c r="PXL41" s="35"/>
      <c r="PXM41" s="35"/>
      <c r="PXN41" s="35"/>
      <c r="PXO41" s="35"/>
      <c r="PXP41" s="35"/>
      <c r="PXQ41" s="35"/>
      <c r="PXR41" s="36"/>
      <c r="PXS41" s="35"/>
      <c r="PXT41" s="35"/>
      <c r="PXU41" s="35"/>
      <c r="PXV41" s="35"/>
      <c r="PXW41" s="35"/>
      <c r="PXX41" s="35"/>
      <c r="PXY41" s="35"/>
      <c r="PXZ41" s="35"/>
      <c r="PYA41" s="35"/>
      <c r="PYB41" s="35"/>
      <c r="PYC41" s="35"/>
      <c r="PYD41" s="35"/>
      <c r="PYE41" s="36"/>
      <c r="PYF41" s="37"/>
      <c r="PYG41" s="16"/>
      <c r="PYH41" s="38"/>
      <c r="PYI41" s="39"/>
      <c r="PYJ41" s="32"/>
      <c r="PYK41" s="32"/>
      <c r="PYL41" s="298"/>
      <c r="PYM41" s="298"/>
      <c r="PYN41" s="298"/>
      <c r="PYO41" s="87"/>
      <c r="PYP41" s="87"/>
      <c r="PYQ41" s="33"/>
      <c r="PYR41" s="33"/>
      <c r="PYS41" s="87"/>
      <c r="PYT41" s="87"/>
      <c r="PYU41" s="87"/>
      <c r="PYV41" s="87"/>
      <c r="PYW41" s="34"/>
      <c r="PYX41" s="34"/>
      <c r="PYY41" s="35"/>
      <c r="PYZ41" s="35"/>
      <c r="PZA41" s="35"/>
      <c r="PZB41" s="35"/>
      <c r="PZC41" s="35"/>
      <c r="PZD41" s="35"/>
      <c r="PZE41" s="35"/>
      <c r="PZF41" s="35"/>
      <c r="PZG41" s="35"/>
      <c r="PZH41" s="35"/>
      <c r="PZI41" s="35"/>
      <c r="PZJ41" s="35"/>
      <c r="PZK41" s="36"/>
      <c r="PZL41" s="35"/>
      <c r="PZM41" s="35"/>
      <c r="PZN41" s="35"/>
      <c r="PZO41" s="35"/>
      <c r="PZP41" s="35"/>
      <c r="PZQ41" s="35"/>
      <c r="PZR41" s="35"/>
      <c r="PZS41" s="35"/>
      <c r="PZT41" s="35"/>
      <c r="PZU41" s="35"/>
      <c r="PZV41" s="35"/>
      <c r="PZW41" s="35"/>
      <c r="PZX41" s="36"/>
      <c r="PZY41" s="37"/>
      <c r="PZZ41" s="16"/>
      <c r="QAA41" s="38"/>
      <c r="QAB41" s="39"/>
      <c r="QAC41" s="32"/>
      <c r="QAD41" s="32"/>
      <c r="QAE41" s="298"/>
      <c r="QAF41" s="298"/>
      <c r="QAG41" s="298"/>
      <c r="QAH41" s="87"/>
      <c r="QAI41" s="87"/>
      <c r="QAJ41" s="33"/>
      <c r="QAK41" s="33"/>
      <c r="QAL41" s="87"/>
      <c r="QAM41" s="87"/>
      <c r="QAN41" s="87"/>
      <c r="QAO41" s="87"/>
      <c r="QAP41" s="34"/>
      <c r="QAQ41" s="34"/>
      <c r="QAR41" s="35"/>
      <c r="QAS41" s="35"/>
      <c r="QAT41" s="35"/>
      <c r="QAU41" s="35"/>
      <c r="QAV41" s="35"/>
      <c r="QAW41" s="35"/>
      <c r="QAX41" s="35"/>
      <c r="QAY41" s="35"/>
      <c r="QAZ41" s="35"/>
      <c r="QBA41" s="35"/>
      <c r="QBB41" s="35"/>
      <c r="QBC41" s="35"/>
      <c r="QBD41" s="36"/>
      <c r="QBE41" s="35"/>
      <c r="QBF41" s="35"/>
      <c r="QBG41" s="35"/>
      <c r="QBH41" s="35"/>
      <c r="QBI41" s="35"/>
      <c r="QBJ41" s="35"/>
      <c r="QBK41" s="35"/>
      <c r="QBL41" s="35"/>
      <c r="QBM41" s="35"/>
      <c r="QBN41" s="35"/>
      <c r="QBO41" s="35"/>
      <c r="QBP41" s="35"/>
      <c r="QBQ41" s="36"/>
      <c r="QBR41" s="37"/>
      <c r="QBS41" s="16"/>
      <c r="QBT41" s="38"/>
      <c r="QBU41" s="39"/>
      <c r="QBV41" s="32"/>
      <c r="QBW41" s="32"/>
      <c r="QBX41" s="298"/>
      <c r="QBY41" s="298"/>
      <c r="QBZ41" s="298"/>
      <c r="QCA41" s="87"/>
      <c r="QCB41" s="87"/>
      <c r="QCC41" s="33"/>
      <c r="QCD41" s="33"/>
      <c r="QCE41" s="87"/>
      <c r="QCF41" s="87"/>
      <c r="QCG41" s="87"/>
      <c r="QCH41" s="87"/>
      <c r="QCI41" s="34"/>
      <c r="QCJ41" s="34"/>
      <c r="QCK41" s="35"/>
      <c r="QCL41" s="35"/>
      <c r="QCM41" s="35"/>
      <c r="QCN41" s="35"/>
      <c r="QCO41" s="35"/>
      <c r="QCP41" s="35"/>
      <c r="QCQ41" s="35"/>
      <c r="QCR41" s="35"/>
      <c r="QCS41" s="35"/>
      <c r="QCT41" s="35"/>
      <c r="QCU41" s="35"/>
      <c r="QCV41" s="35"/>
      <c r="QCW41" s="36"/>
      <c r="QCX41" s="35"/>
      <c r="QCY41" s="35"/>
      <c r="QCZ41" s="35"/>
      <c r="QDA41" s="35"/>
      <c r="QDB41" s="35"/>
      <c r="QDC41" s="35"/>
      <c r="QDD41" s="35"/>
      <c r="QDE41" s="35"/>
      <c r="QDF41" s="35"/>
      <c r="QDG41" s="35"/>
      <c r="QDH41" s="35"/>
      <c r="QDI41" s="35"/>
      <c r="QDJ41" s="36"/>
      <c r="QDK41" s="37"/>
      <c r="QDL41" s="16"/>
      <c r="QDM41" s="38"/>
      <c r="QDN41" s="39"/>
      <c r="QDO41" s="32"/>
      <c r="QDP41" s="32"/>
      <c r="QDQ41" s="298"/>
      <c r="QDR41" s="298"/>
      <c r="QDS41" s="298"/>
      <c r="QDT41" s="87"/>
      <c r="QDU41" s="87"/>
      <c r="QDV41" s="33"/>
      <c r="QDW41" s="33"/>
      <c r="QDX41" s="87"/>
      <c r="QDY41" s="87"/>
      <c r="QDZ41" s="87"/>
      <c r="QEA41" s="87"/>
      <c r="QEB41" s="34"/>
      <c r="QEC41" s="34"/>
      <c r="QED41" s="35"/>
      <c r="QEE41" s="35"/>
      <c r="QEF41" s="35"/>
      <c r="QEG41" s="35"/>
      <c r="QEH41" s="35"/>
      <c r="QEI41" s="35"/>
      <c r="QEJ41" s="35"/>
      <c r="QEK41" s="35"/>
      <c r="QEL41" s="35"/>
      <c r="QEM41" s="35"/>
      <c r="QEN41" s="35"/>
      <c r="QEO41" s="35"/>
      <c r="QEP41" s="36"/>
      <c r="QEQ41" s="35"/>
      <c r="QER41" s="35"/>
      <c r="QES41" s="35"/>
      <c r="QET41" s="35"/>
      <c r="QEU41" s="35"/>
      <c r="QEV41" s="35"/>
      <c r="QEW41" s="35"/>
      <c r="QEX41" s="35"/>
      <c r="QEY41" s="35"/>
      <c r="QEZ41" s="35"/>
      <c r="QFA41" s="35"/>
      <c r="QFB41" s="35"/>
      <c r="QFC41" s="36"/>
      <c r="QFD41" s="37"/>
      <c r="QFE41" s="16"/>
      <c r="QFF41" s="38"/>
      <c r="QFG41" s="39"/>
      <c r="QFH41" s="32"/>
      <c r="QFI41" s="32"/>
      <c r="QFJ41" s="298"/>
      <c r="QFK41" s="298"/>
      <c r="QFL41" s="298"/>
      <c r="QFM41" s="87"/>
      <c r="QFN41" s="87"/>
      <c r="QFO41" s="33"/>
      <c r="QFP41" s="33"/>
      <c r="QFQ41" s="87"/>
      <c r="QFR41" s="87"/>
      <c r="QFS41" s="87"/>
      <c r="QFT41" s="87"/>
      <c r="QFU41" s="34"/>
      <c r="QFV41" s="34"/>
      <c r="QFW41" s="35"/>
      <c r="QFX41" s="35"/>
      <c r="QFY41" s="35"/>
      <c r="QFZ41" s="35"/>
      <c r="QGA41" s="35"/>
      <c r="QGB41" s="35"/>
      <c r="QGC41" s="35"/>
      <c r="QGD41" s="35"/>
      <c r="QGE41" s="35"/>
      <c r="QGF41" s="35"/>
      <c r="QGG41" s="35"/>
      <c r="QGH41" s="35"/>
      <c r="QGI41" s="36"/>
      <c r="QGJ41" s="35"/>
      <c r="QGK41" s="35"/>
      <c r="QGL41" s="35"/>
      <c r="QGM41" s="35"/>
      <c r="QGN41" s="35"/>
      <c r="QGO41" s="35"/>
      <c r="QGP41" s="35"/>
      <c r="QGQ41" s="35"/>
      <c r="QGR41" s="35"/>
      <c r="QGS41" s="35"/>
      <c r="QGT41" s="35"/>
      <c r="QGU41" s="35"/>
      <c r="QGV41" s="36"/>
      <c r="QGW41" s="37"/>
      <c r="QGX41" s="16"/>
      <c r="QGY41" s="38"/>
      <c r="QGZ41" s="39"/>
      <c r="QHA41" s="32"/>
      <c r="QHB41" s="32"/>
      <c r="QHC41" s="298"/>
      <c r="QHD41" s="298"/>
      <c r="QHE41" s="298"/>
      <c r="QHF41" s="87"/>
      <c r="QHG41" s="87"/>
      <c r="QHH41" s="33"/>
      <c r="QHI41" s="33"/>
      <c r="QHJ41" s="87"/>
      <c r="QHK41" s="87"/>
      <c r="QHL41" s="87"/>
      <c r="QHM41" s="87"/>
      <c r="QHN41" s="34"/>
      <c r="QHO41" s="34"/>
      <c r="QHP41" s="35"/>
      <c r="QHQ41" s="35"/>
      <c r="QHR41" s="35"/>
      <c r="QHS41" s="35"/>
      <c r="QHT41" s="35"/>
      <c r="QHU41" s="35"/>
      <c r="QHV41" s="35"/>
      <c r="QHW41" s="35"/>
      <c r="QHX41" s="35"/>
      <c r="QHY41" s="35"/>
      <c r="QHZ41" s="35"/>
      <c r="QIA41" s="35"/>
      <c r="QIB41" s="36"/>
      <c r="QIC41" s="35"/>
      <c r="QID41" s="35"/>
      <c r="QIE41" s="35"/>
      <c r="QIF41" s="35"/>
      <c r="QIG41" s="35"/>
      <c r="QIH41" s="35"/>
      <c r="QII41" s="35"/>
      <c r="QIJ41" s="35"/>
      <c r="QIK41" s="35"/>
      <c r="QIL41" s="35"/>
      <c r="QIM41" s="35"/>
      <c r="QIN41" s="35"/>
      <c r="QIO41" s="36"/>
      <c r="QIP41" s="37"/>
      <c r="QIQ41" s="16"/>
      <c r="QIR41" s="38"/>
      <c r="QIS41" s="39"/>
      <c r="QIT41" s="32"/>
      <c r="QIU41" s="32"/>
      <c r="QIV41" s="298"/>
      <c r="QIW41" s="298"/>
      <c r="QIX41" s="298"/>
      <c r="QIY41" s="87"/>
      <c r="QIZ41" s="87"/>
      <c r="QJA41" s="33"/>
      <c r="QJB41" s="33"/>
      <c r="QJC41" s="87"/>
      <c r="QJD41" s="87"/>
      <c r="QJE41" s="87"/>
      <c r="QJF41" s="87"/>
      <c r="QJG41" s="34"/>
      <c r="QJH41" s="34"/>
      <c r="QJI41" s="35"/>
      <c r="QJJ41" s="35"/>
      <c r="QJK41" s="35"/>
      <c r="QJL41" s="35"/>
      <c r="QJM41" s="35"/>
      <c r="QJN41" s="35"/>
      <c r="QJO41" s="35"/>
      <c r="QJP41" s="35"/>
      <c r="QJQ41" s="35"/>
      <c r="QJR41" s="35"/>
      <c r="QJS41" s="35"/>
      <c r="QJT41" s="35"/>
      <c r="QJU41" s="36"/>
      <c r="QJV41" s="35"/>
      <c r="QJW41" s="35"/>
      <c r="QJX41" s="35"/>
      <c r="QJY41" s="35"/>
      <c r="QJZ41" s="35"/>
      <c r="QKA41" s="35"/>
      <c r="QKB41" s="35"/>
      <c r="QKC41" s="35"/>
      <c r="QKD41" s="35"/>
      <c r="QKE41" s="35"/>
      <c r="QKF41" s="35"/>
      <c r="QKG41" s="35"/>
      <c r="QKH41" s="36"/>
      <c r="QKI41" s="37"/>
      <c r="QKJ41" s="16"/>
      <c r="QKK41" s="38"/>
      <c r="QKL41" s="39"/>
      <c r="QKM41" s="32"/>
      <c r="QKN41" s="32"/>
      <c r="QKO41" s="298"/>
      <c r="QKP41" s="298"/>
      <c r="QKQ41" s="298"/>
      <c r="QKR41" s="87"/>
      <c r="QKS41" s="87"/>
      <c r="QKT41" s="33"/>
      <c r="QKU41" s="33"/>
      <c r="QKV41" s="87"/>
      <c r="QKW41" s="87"/>
      <c r="QKX41" s="87"/>
      <c r="QKY41" s="87"/>
      <c r="QKZ41" s="34"/>
      <c r="QLA41" s="34"/>
      <c r="QLB41" s="35"/>
      <c r="QLC41" s="35"/>
      <c r="QLD41" s="35"/>
      <c r="QLE41" s="35"/>
      <c r="QLF41" s="35"/>
      <c r="QLG41" s="35"/>
      <c r="QLH41" s="35"/>
      <c r="QLI41" s="35"/>
      <c r="QLJ41" s="35"/>
      <c r="QLK41" s="35"/>
      <c r="QLL41" s="35"/>
      <c r="QLM41" s="35"/>
      <c r="QLN41" s="36"/>
      <c r="QLO41" s="35"/>
      <c r="QLP41" s="35"/>
      <c r="QLQ41" s="35"/>
      <c r="QLR41" s="35"/>
      <c r="QLS41" s="35"/>
      <c r="QLT41" s="35"/>
      <c r="QLU41" s="35"/>
      <c r="QLV41" s="35"/>
      <c r="QLW41" s="35"/>
      <c r="QLX41" s="35"/>
      <c r="QLY41" s="35"/>
      <c r="QLZ41" s="35"/>
      <c r="QMA41" s="36"/>
      <c r="QMB41" s="37"/>
      <c r="QMC41" s="16"/>
      <c r="QMD41" s="38"/>
      <c r="QME41" s="39"/>
      <c r="QMF41" s="32"/>
      <c r="QMG41" s="32"/>
      <c r="QMH41" s="298"/>
      <c r="QMI41" s="298"/>
      <c r="QMJ41" s="298"/>
      <c r="QMK41" s="87"/>
      <c r="QML41" s="87"/>
      <c r="QMM41" s="33"/>
      <c r="QMN41" s="33"/>
      <c r="QMO41" s="87"/>
      <c r="QMP41" s="87"/>
      <c r="QMQ41" s="87"/>
      <c r="QMR41" s="87"/>
      <c r="QMS41" s="34"/>
      <c r="QMT41" s="34"/>
      <c r="QMU41" s="35"/>
      <c r="QMV41" s="35"/>
      <c r="QMW41" s="35"/>
      <c r="QMX41" s="35"/>
      <c r="QMY41" s="35"/>
      <c r="QMZ41" s="35"/>
      <c r="QNA41" s="35"/>
      <c r="QNB41" s="35"/>
      <c r="QNC41" s="35"/>
      <c r="QND41" s="35"/>
      <c r="QNE41" s="35"/>
      <c r="QNF41" s="35"/>
      <c r="QNG41" s="36"/>
      <c r="QNH41" s="35"/>
      <c r="QNI41" s="35"/>
      <c r="QNJ41" s="35"/>
      <c r="QNK41" s="35"/>
      <c r="QNL41" s="35"/>
      <c r="QNM41" s="35"/>
      <c r="QNN41" s="35"/>
      <c r="QNO41" s="35"/>
      <c r="QNP41" s="35"/>
      <c r="QNQ41" s="35"/>
      <c r="QNR41" s="35"/>
      <c r="QNS41" s="35"/>
      <c r="QNT41" s="36"/>
      <c r="QNU41" s="37"/>
      <c r="QNV41" s="16"/>
      <c r="QNW41" s="38"/>
      <c r="QNX41" s="39"/>
      <c r="QNY41" s="32"/>
      <c r="QNZ41" s="32"/>
      <c r="QOA41" s="298"/>
      <c r="QOB41" s="298"/>
      <c r="QOC41" s="298"/>
      <c r="QOD41" s="87"/>
      <c r="QOE41" s="87"/>
      <c r="QOF41" s="33"/>
      <c r="QOG41" s="33"/>
      <c r="QOH41" s="87"/>
      <c r="QOI41" s="87"/>
      <c r="QOJ41" s="87"/>
      <c r="QOK41" s="87"/>
      <c r="QOL41" s="34"/>
      <c r="QOM41" s="34"/>
      <c r="QON41" s="35"/>
      <c r="QOO41" s="35"/>
      <c r="QOP41" s="35"/>
      <c r="QOQ41" s="35"/>
      <c r="QOR41" s="35"/>
      <c r="QOS41" s="35"/>
      <c r="QOT41" s="35"/>
      <c r="QOU41" s="35"/>
      <c r="QOV41" s="35"/>
      <c r="QOW41" s="35"/>
      <c r="QOX41" s="35"/>
      <c r="QOY41" s="35"/>
      <c r="QOZ41" s="36"/>
      <c r="QPA41" s="35"/>
      <c r="QPB41" s="35"/>
      <c r="QPC41" s="35"/>
      <c r="QPD41" s="35"/>
      <c r="QPE41" s="35"/>
      <c r="QPF41" s="35"/>
      <c r="QPG41" s="35"/>
      <c r="QPH41" s="35"/>
      <c r="QPI41" s="35"/>
      <c r="QPJ41" s="35"/>
      <c r="QPK41" s="35"/>
      <c r="QPL41" s="35"/>
      <c r="QPM41" s="36"/>
      <c r="QPN41" s="37"/>
      <c r="QPO41" s="16"/>
      <c r="QPP41" s="38"/>
      <c r="QPQ41" s="39"/>
      <c r="QPR41" s="32"/>
      <c r="QPS41" s="32"/>
      <c r="QPT41" s="298"/>
      <c r="QPU41" s="298"/>
      <c r="QPV41" s="298"/>
      <c r="QPW41" s="87"/>
      <c r="QPX41" s="87"/>
      <c r="QPY41" s="33"/>
      <c r="QPZ41" s="33"/>
      <c r="QQA41" s="87"/>
      <c r="QQB41" s="87"/>
      <c r="QQC41" s="87"/>
      <c r="QQD41" s="87"/>
      <c r="QQE41" s="34"/>
      <c r="QQF41" s="34"/>
      <c r="QQG41" s="35"/>
      <c r="QQH41" s="35"/>
      <c r="QQI41" s="35"/>
      <c r="QQJ41" s="35"/>
      <c r="QQK41" s="35"/>
      <c r="QQL41" s="35"/>
      <c r="QQM41" s="35"/>
      <c r="QQN41" s="35"/>
      <c r="QQO41" s="35"/>
      <c r="QQP41" s="35"/>
      <c r="QQQ41" s="35"/>
      <c r="QQR41" s="35"/>
      <c r="QQS41" s="36"/>
      <c r="QQT41" s="35"/>
      <c r="QQU41" s="35"/>
      <c r="QQV41" s="35"/>
      <c r="QQW41" s="35"/>
      <c r="QQX41" s="35"/>
      <c r="QQY41" s="35"/>
      <c r="QQZ41" s="35"/>
      <c r="QRA41" s="35"/>
      <c r="QRB41" s="35"/>
      <c r="QRC41" s="35"/>
      <c r="QRD41" s="35"/>
      <c r="QRE41" s="35"/>
      <c r="QRF41" s="36"/>
      <c r="QRG41" s="37"/>
      <c r="QRH41" s="16"/>
      <c r="QRI41" s="38"/>
      <c r="QRJ41" s="39"/>
      <c r="QRK41" s="32"/>
      <c r="QRL41" s="32"/>
      <c r="QRM41" s="298"/>
      <c r="QRN41" s="298"/>
      <c r="QRO41" s="298"/>
      <c r="QRP41" s="87"/>
      <c r="QRQ41" s="87"/>
      <c r="QRR41" s="33"/>
      <c r="QRS41" s="33"/>
      <c r="QRT41" s="87"/>
      <c r="QRU41" s="87"/>
      <c r="QRV41" s="87"/>
      <c r="QRW41" s="87"/>
      <c r="QRX41" s="34"/>
      <c r="QRY41" s="34"/>
      <c r="QRZ41" s="35"/>
      <c r="QSA41" s="35"/>
      <c r="QSB41" s="35"/>
      <c r="QSC41" s="35"/>
      <c r="QSD41" s="35"/>
      <c r="QSE41" s="35"/>
      <c r="QSF41" s="35"/>
      <c r="QSG41" s="35"/>
      <c r="QSH41" s="35"/>
      <c r="QSI41" s="35"/>
      <c r="QSJ41" s="35"/>
      <c r="QSK41" s="35"/>
      <c r="QSL41" s="36"/>
      <c r="QSM41" s="35"/>
      <c r="QSN41" s="35"/>
      <c r="QSO41" s="35"/>
      <c r="QSP41" s="35"/>
      <c r="QSQ41" s="35"/>
      <c r="QSR41" s="35"/>
      <c r="QSS41" s="35"/>
      <c r="QST41" s="35"/>
      <c r="QSU41" s="35"/>
      <c r="QSV41" s="35"/>
      <c r="QSW41" s="35"/>
      <c r="QSX41" s="35"/>
      <c r="QSY41" s="36"/>
      <c r="QSZ41" s="37"/>
      <c r="QTA41" s="16"/>
      <c r="QTB41" s="38"/>
      <c r="QTC41" s="39"/>
      <c r="QTD41" s="32"/>
      <c r="QTE41" s="32"/>
      <c r="QTF41" s="298"/>
      <c r="QTG41" s="298"/>
      <c r="QTH41" s="298"/>
      <c r="QTI41" s="87"/>
      <c r="QTJ41" s="87"/>
      <c r="QTK41" s="33"/>
      <c r="QTL41" s="33"/>
      <c r="QTM41" s="87"/>
      <c r="QTN41" s="87"/>
      <c r="QTO41" s="87"/>
      <c r="QTP41" s="87"/>
      <c r="QTQ41" s="34"/>
      <c r="QTR41" s="34"/>
      <c r="QTS41" s="35"/>
      <c r="QTT41" s="35"/>
      <c r="QTU41" s="35"/>
      <c r="QTV41" s="35"/>
      <c r="QTW41" s="35"/>
      <c r="QTX41" s="35"/>
      <c r="QTY41" s="35"/>
      <c r="QTZ41" s="35"/>
      <c r="QUA41" s="35"/>
      <c r="QUB41" s="35"/>
      <c r="QUC41" s="35"/>
      <c r="QUD41" s="35"/>
      <c r="QUE41" s="36"/>
      <c r="QUF41" s="35"/>
      <c r="QUG41" s="35"/>
      <c r="QUH41" s="35"/>
      <c r="QUI41" s="35"/>
      <c r="QUJ41" s="35"/>
      <c r="QUK41" s="35"/>
      <c r="QUL41" s="35"/>
      <c r="QUM41" s="35"/>
      <c r="QUN41" s="35"/>
      <c r="QUO41" s="35"/>
      <c r="QUP41" s="35"/>
      <c r="QUQ41" s="35"/>
      <c r="QUR41" s="36"/>
      <c r="QUS41" s="37"/>
      <c r="QUT41" s="16"/>
      <c r="QUU41" s="38"/>
      <c r="QUV41" s="39"/>
      <c r="QUW41" s="32"/>
      <c r="QUX41" s="32"/>
      <c r="QUY41" s="298"/>
      <c r="QUZ41" s="298"/>
      <c r="QVA41" s="298"/>
      <c r="QVB41" s="87"/>
      <c r="QVC41" s="87"/>
      <c r="QVD41" s="33"/>
      <c r="QVE41" s="33"/>
      <c r="QVF41" s="87"/>
      <c r="QVG41" s="87"/>
      <c r="QVH41" s="87"/>
      <c r="QVI41" s="87"/>
      <c r="QVJ41" s="34"/>
      <c r="QVK41" s="34"/>
      <c r="QVL41" s="35"/>
      <c r="QVM41" s="35"/>
      <c r="QVN41" s="35"/>
      <c r="QVO41" s="35"/>
      <c r="QVP41" s="35"/>
      <c r="QVQ41" s="35"/>
      <c r="QVR41" s="35"/>
      <c r="QVS41" s="35"/>
      <c r="QVT41" s="35"/>
      <c r="QVU41" s="35"/>
      <c r="QVV41" s="35"/>
      <c r="QVW41" s="35"/>
      <c r="QVX41" s="36"/>
      <c r="QVY41" s="35"/>
      <c r="QVZ41" s="35"/>
      <c r="QWA41" s="35"/>
      <c r="QWB41" s="35"/>
      <c r="QWC41" s="35"/>
      <c r="QWD41" s="35"/>
      <c r="QWE41" s="35"/>
      <c r="QWF41" s="35"/>
      <c r="QWG41" s="35"/>
      <c r="QWH41" s="35"/>
      <c r="QWI41" s="35"/>
      <c r="QWJ41" s="35"/>
      <c r="QWK41" s="36"/>
      <c r="QWL41" s="37"/>
      <c r="QWM41" s="16"/>
      <c r="QWN41" s="38"/>
      <c r="QWO41" s="39"/>
      <c r="QWP41" s="32"/>
      <c r="QWQ41" s="32"/>
      <c r="QWR41" s="298"/>
      <c r="QWS41" s="298"/>
      <c r="QWT41" s="298"/>
      <c r="QWU41" s="87"/>
      <c r="QWV41" s="87"/>
      <c r="QWW41" s="33"/>
      <c r="QWX41" s="33"/>
      <c r="QWY41" s="87"/>
      <c r="QWZ41" s="87"/>
      <c r="QXA41" s="87"/>
      <c r="QXB41" s="87"/>
      <c r="QXC41" s="34"/>
      <c r="QXD41" s="34"/>
      <c r="QXE41" s="35"/>
      <c r="QXF41" s="35"/>
      <c r="QXG41" s="35"/>
      <c r="QXH41" s="35"/>
      <c r="QXI41" s="35"/>
      <c r="QXJ41" s="35"/>
      <c r="QXK41" s="35"/>
      <c r="QXL41" s="35"/>
      <c r="QXM41" s="35"/>
      <c r="QXN41" s="35"/>
      <c r="QXO41" s="35"/>
      <c r="QXP41" s="35"/>
      <c r="QXQ41" s="36"/>
      <c r="QXR41" s="35"/>
      <c r="QXS41" s="35"/>
      <c r="QXT41" s="35"/>
      <c r="QXU41" s="35"/>
      <c r="QXV41" s="35"/>
      <c r="QXW41" s="35"/>
      <c r="QXX41" s="35"/>
      <c r="QXY41" s="35"/>
      <c r="QXZ41" s="35"/>
      <c r="QYA41" s="35"/>
      <c r="QYB41" s="35"/>
      <c r="QYC41" s="35"/>
      <c r="QYD41" s="36"/>
      <c r="QYE41" s="37"/>
      <c r="QYF41" s="16"/>
      <c r="QYG41" s="38"/>
      <c r="QYH41" s="39"/>
      <c r="QYI41" s="32"/>
      <c r="QYJ41" s="32"/>
      <c r="QYK41" s="298"/>
      <c r="QYL41" s="298"/>
      <c r="QYM41" s="298"/>
      <c r="QYN41" s="87"/>
      <c r="QYO41" s="87"/>
      <c r="QYP41" s="33"/>
      <c r="QYQ41" s="33"/>
      <c r="QYR41" s="87"/>
      <c r="QYS41" s="87"/>
      <c r="QYT41" s="87"/>
      <c r="QYU41" s="87"/>
      <c r="QYV41" s="34"/>
      <c r="QYW41" s="34"/>
      <c r="QYX41" s="35"/>
      <c r="QYY41" s="35"/>
      <c r="QYZ41" s="35"/>
      <c r="QZA41" s="35"/>
      <c r="QZB41" s="35"/>
      <c r="QZC41" s="35"/>
      <c r="QZD41" s="35"/>
      <c r="QZE41" s="35"/>
      <c r="QZF41" s="35"/>
      <c r="QZG41" s="35"/>
      <c r="QZH41" s="35"/>
      <c r="QZI41" s="35"/>
      <c r="QZJ41" s="36"/>
      <c r="QZK41" s="35"/>
      <c r="QZL41" s="35"/>
      <c r="QZM41" s="35"/>
      <c r="QZN41" s="35"/>
      <c r="QZO41" s="35"/>
      <c r="QZP41" s="35"/>
      <c r="QZQ41" s="35"/>
      <c r="QZR41" s="35"/>
      <c r="QZS41" s="35"/>
      <c r="QZT41" s="35"/>
      <c r="QZU41" s="35"/>
      <c r="QZV41" s="35"/>
      <c r="QZW41" s="36"/>
      <c r="QZX41" s="37"/>
      <c r="QZY41" s="16"/>
      <c r="QZZ41" s="38"/>
      <c r="RAA41" s="39"/>
      <c r="RAB41" s="32"/>
      <c r="RAC41" s="32"/>
      <c r="RAD41" s="298"/>
      <c r="RAE41" s="298"/>
      <c r="RAF41" s="298"/>
      <c r="RAG41" s="87"/>
      <c r="RAH41" s="87"/>
      <c r="RAI41" s="33"/>
      <c r="RAJ41" s="33"/>
      <c r="RAK41" s="87"/>
      <c r="RAL41" s="87"/>
      <c r="RAM41" s="87"/>
      <c r="RAN41" s="87"/>
      <c r="RAO41" s="34"/>
      <c r="RAP41" s="34"/>
      <c r="RAQ41" s="35"/>
      <c r="RAR41" s="35"/>
      <c r="RAS41" s="35"/>
      <c r="RAT41" s="35"/>
      <c r="RAU41" s="35"/>
      <c r="RAV41" s="35"/>
      <c r="RAW41" s="35"/>
      <c r="RAX41" s="35"/>
      <c r="RAY41" s="35"/>
      <c r="RAZ41" s="35"/>
      <c r="RBA41" s="35"/>
      <c r="RBB41" s="35"/>
      <c r="RBC41" s="36"/>
      <c r="RBD41" s="35"/>
      <c r="RBE41" s="35"/>
      <c r="RBF41" s="35"/>
      <c r="RBG41" s="35"/>
      <c r="RBH41" s="35"/>
      <c r="RBI41" s="35"/>
      <c r="RBJ41" s="35"/>
      <c r="RBK41" s="35"/>
      <c r="RBL41" s="35"/>
      <c r="RBM41" s="35"/>
      <c r="RBN41" s="35"/>
      <c r="RBO41" s="35"/>
      <c r="RBP41" s="36"/>
      <c r="RBQ41" s="37"/>
      <c r="RBR41" s="16"/>
      <c r="RBS41" s="38"/>
      <c r="RBT41" s="39"/>
      <c r="RBU41" s="32"/>
      <c r="RBV41" s="32"/>
      <c r="RBW41" s="298"/>
      <c r="RBX41" s="298"/>
      <c r="RBY41" s="298"/>
      <c r="RBZ41" s="87"/>
      <c r="RCA41" s="87"/>
      <c r="RCB41" s="33"/>
      <c r="RCC41" s="33"/>
      <c r="RCD41" s="87"/>
      <c r="RCE41" s="87"/>
      <c r="RCF41" s="87"/>
      <c r="RCG41" s="87"/>
      <c r="RCH41" s="34"/>
      <c r="RCI41" s="34"/>
      <c r="RCJ41" s="35"/>
      <c r="RCK41" s="35"/>
      <c r="RCL41" s="35"/>
      <c r="RCM41" s="35"/>
      <c r="RCN41" s="35"/>
      <c r="RCO41" s="35"/>
      <c r="RCP41" s="35"/>
      <c r="RCQ41" s="35"/>
      <c r="RCR41" s="35"/>
      <c r="RCS41" s="35"/>
      <c r="RCT41" s="35"/>
      <c r="RCU41" s="35"/>
      <c r="RCV41" s="36"/>
      <c r="RCW41" s="35"/>
      <c r="RCX41" s="35"/>
      <c r="RCY41" s="35"/>
      <c r="RCZ41" s="35"/>
      <c r="RDA41" s="35"/>
      <c r="RDB41" s="35"/>
      <c r="RDC41" s="35"/>
      <c r="RDD41" s="35"/>
      <c r="RDE41" s="35"/>
      <c r="RDF41" s="35"/>
      <c r="RDG41" s="35"/>
      <c r="RDH41" s="35"/>
      <c r="RDI41" s="36"/>
      <c r="RDJ41" s="37"/>
      <c r="RDK41" s="16"/>
      <c r="RDL41" s="38"/>
      <c r="RDM41" s="39"/>
      <c r="RDN41" s="32"/>
      <c r="RDO41" s="32"/>
      <c r="RDP41" s="298"/>
      <c r="RDQ41" s="298"/>
      <c r="RDR41" s="298"/>
      <c r="RDS41" s="87"/>
      <c r="RDT41" s="87"/>
      <c r="RDU41" s="33"/>
      <c r="RDV41" s="33"/>
      <c r="RDW41" s="87"/>
      <c r="RDX41" s="87"/>
      <c r="RDY41" s="87"/>
      <c r="RDZ41" s="87"/>
      <c r="REA41" s="34"/>
      <c r="REB41" s="34"/>
      <c r="REC41" s="35"/>
      <c r="RED41" s="35"/>
      <c r="REE41" s="35"/>
      <c r="REF41" s="35"/>
      <c r="REG41" s="35"/>
      <c r="REH41" s="35"/>
      <c r="REI41" s="35"/>
      <c r="REJ41" s="35"/>
      <c r="REK41" s="35"/>
      <c r="REL41" s="35"/>
      <c r="REM41" s="35"/>
      <c r="REN41" s="35"/>
      <c r="REO41" s="36"/>
      <c r="REP41" s="35"/>
      <c r="REQ41" s="35"/>
      <c r="RER41" s="35"/>
      <c r="RES41" s="35"/>
      <c r="RET41" s="35"/>
      <c r="REU41" s="35"/>
      <c r="REV41" s="35"/>
      <c r="REW41" s="35"/>
      <c r="REX41" s="35"/>
      <c r="REY41" s="35"/>
      <c r="REZ41" s="35"/>
      <c r="RFA41" s="35"/>
      <c r="RFB41" s="36"/>
      <c r="RFC41" s="37"/>
      <c r="RFD41" s="16"/>
      <c r="RFE41" s="38"/>
      <c r="RFF41" s="39"/>
      <c r="RFG41" s="32"/>
      <c r="RFH41" s="32"/>
      <c r="RFI41" s="298"/>
      <c r="RFJ41" s="298"/>
      <c r="RFK41" s="298"/>
      <c r="RFL41" s="87"/>
      <c r="RFM41" s="87"/>
      <c r="RFN41" s="33"/>
      <c r="RFO41" s="33"/>
      <c r="RFP41" s="87"/>
      <c r="RFQ41" s="87"/>
      <c r="RFR41" s="87"/>
      <c r="RFS41" s="87"/>
      <c r="RFT41" s="34"/>
      <c r="RFU41" s="34"/>
      <c r="RFV41" s="35"/>
      <c r="RFW41" s="35"/>
      <c r="RFX41" s="35"/>
      <c r="RFY41" s="35"/>
      <c r="RFZ41" s="35"/>
      <c r="RGA41" s="35"/>
      <c r="RGB41" s="35"/>
      <c r="RGC41" s="35"/>
      <c r="RGD41" s="35"/>
      <c r="RGE41" s="35"/>
      <c r="RGF41" s="35"/>
      <c r="RGG41" s="35"/>
      <c r="RGH41" s="36"/>
      <c r="RGI41" s="35"/>
      <c r="RGJ41" s="35"/>
      <c r="RGK41" s="35"/>
      <c r="RGL41" s="35"/>
      <c r="RGM41" s="35"/>
      <c r="RGN41" s="35"/>
      <c r="RGO41" s="35"/>
      <c r="RGP41" s="35"/>
      <c r="RGQ41" s="35"/>
      <c r="RGR41" s="35"/>
      <c r="RGS41" s="35"/>
      <c r="RGT41" s="35"/>
      <c r="RGU41" s="36"/>
      <c r="RGV41" s="37"/>
      <c r="RGW41" s="16"/>
      <c r="RGX41" s="38"/>
      <c r="RGY41" s="39"/>
      <c r="RGZ41" s="32"/>
      <c r="RHA41" s="32"/>
      <c r="RHB41" s="298"/>
      <c r="RHC41" s="298"/>
      <c r="RHD41" s="298"/>
      <c r="RHE41" s="87"/>
      <c r="RHF41" s="87"/>
      <c r="RHG41" s="33"/>
      <c r="RHH41" s="33"/>
      <c r="RHI41" s="87"/>
      <c r="RHJ41" s="87"/>
      <c r="RHK41" s="87"/>
      <c r="RHL41" s="87"/>
      <c r="RHM41" s="34"/>
      <c r="RHN41" s="34"/>
      <c r="RHO41" s="35"/>
      <c r="RHP41" s="35"/>
      <c r="RHQ41" s="35"/>
      <c r="RHR41" s="35"/>
      <c r="RHS41" s="35"/>
      <c r="RHT41" s="35"/>
      <c r="RHU41" s="35"/>
      <c r="RHV41" s="35"/>
      <c r="RHW41" s="35"/>
      <c r="RHX41" s="35"/>
      <c r="RHY41" s="35"/>
      <c r="RHZ41" s="35"/>
      <c r="RIA41" s="36"/>
      <c r="RIB41" s="35"/>
      <c r="RIC41" s="35"/>
      <c r="RID41" s="35"/>
      <c r="RIE41" s="35"/>
      <c r="RIF41" s="35"/>
      <c r="RIG41" s="35"/>
      <c r="RIH41" s="35"/>
      <c r="RII41" s="35"/>
      <c r="RIJ41" s="35"/>
      <c r="RIK41" s="35"/>
      <c r="RIL41" s="35"/>
      <c r="RIM41" s="35"/>
      <c r="RIN41" s="36"/>
      <c r="RIO41" s="37"/>
      <c r="RIP41" s="16"/>
      <c r="RIQ41" s="38"/>
      <c r="RIR41" s="39"/>
      <c r="RIS41" s="32"/>
      <c r="RIT41" s="32"/>
      <c r="RIU41" s="298"/>
      <c r="RIV41" s="298"/>
      <c r="RIW41" s="298"/>
      <c r="RIX41" s="87"/>
      <c r="RIY41" s="87"/>
      <c r="RIZ41" s="33"/>
      <c r="RJA41" s="33"/>
      <c r="RJB41" s="87"/>
      <c r="RJC41" s="87"/>
      <c r="RJD41" s="87"/>
      <c r="RJE41" s="87"/>
      <c r="RJF41" s="34"/>
      <c r="RJG41" s="34"/>
      <c r="RJH41" s="35"/>
      <c r="RJI41" s="35"/>
      <c r="RJJ41" s="35"/>
      <c r="RJK41" s="35"/>
      <c r="RJL41" s="35"/>
      <c r="RJM41" s="35"/>
      <c r="RJN41" s="35"/>
      <c r="RJO41" s="35"/>
      <c r="RJP41" s="35"/>
      <c r="RJQ41" s="35"/>
      <c r="RJR41" s="35"/>
      <c r="RJS41" s="35"/>
      <c r="RJT41" s="36"/>
      <c r="RJU41" s="35"/>
      <c r="RJV41" s="35"/>
      <c r="RJW41" s="35"/>
      <c r="RJX41" s="35"/>
      <c r="RJY41" s="35"/>
      <c r="RJZ41" s="35"/>
      <c r="RKA41" s="35"/>
      <c r="RKB41" s="35"/>
      <c r="RKC41" s="35"/>
      <c r="RKD41" s="35"/>
      <c r="RKE41" s="35"/>
      <c r="RKF41" s="35"/>
      <c r="RKG41" s="36"/>
      <c r="RKH41" s="37"/>
      <c r="RKI41" s="16"/>
      <c r="RKJ41" s="38"/>
      <c r="RKK41" s="39"/>
      <c r="RKL41" s="32"/>
      <c r="RKM41" s="32"/>
      <c r="RKN41" s="298"/>
      <c r="RKO41" s="298"/>
      <c r="RKP41" s="298"/>
      <c r="RKQ41" s="87"/>
      <c r="RKR41" s="87"/>
      <c r="RKS41" s="33"/>
      <c r="RKT41" s="33"/>
      <c r="RKU41" s="87"/>
      <c r="RKV41" s="87"/>
      <c r="RKW41" s="87"/>
      <c r="RKX41" s="87"/>
      <c r="RKY41" s="34"/>
      <c r="RKZ41" s="34"/>
      <c r="RLA41" s="35"/>
      <c r="RLB41" s="35"/>
      <c r="RLC41" s="35"/>
      <c r="RLD41" s="35"/>
      <c r="RLE41" s="35"/>
      <c r="RLF41" s="35"/>
      <c r="RLG41" s="35"/>
      <c r="RLH41" s="35"/>
      <c r="RLI41" s="35"/>
      <c r="RLJ41" s="35"/>
      <c r="RLK41" s="35"/>
      <c r="RLL41" s="35"/>
      <c r="RLM41" s="36"/>
      <c r="RLN41" s="35"/>
      <c r="RLO41" s="35"/>
      <c r="RLP41" s="35"/>
      <c r="RLQ41" s="35"/>
      <c r="RLR41" s="35"/>
      <c r="RLS41" s="35"/>
      <c r="RLT41" s="35"/>
      <c r="RLU41" s="35"/>
      <c r="RLV41" s="35"/>
      <c r="RLW41" s="35"/>
      <c r="RLX41" s="35"/>
      <c r="RLY41" s="35"/>
      <c r="RLZ41" s="36"/>
      <c r="RMA41" s="37"/>
      <c r="RMB41" s="16"/>
      <c r="RMC41" s="38"/>
      <c r="RMD41" s="39"/>
      <c r="RME41" s="32"/>
      <c r="RMF41" s="32"/>
      <c r="RMG41" s="298"/>
      <c r="RMH41" s="298"/>
      <c r="RMI41" s="298"/>
      <c r="RMJ41" s="87"/>
      <c r="RMK41" s="87"/>
      <c r="RML41" s="33"/>
      <c r="RMM41" s="33"/>
      <c r="RMN41" s="87"/>
      <c r="RMO41" s="87"/>
      <c r="RMP41" s="87"/>
      <c r="RMQ41" s="87"/>
      <c r="RMR41" s="34"/>
      <c r="RMS41" s="34"/>
      <c r="RMT41" s="35"/>
      <c r="RMU41" s="35"/>
      <c r="RMV41" s="35"/>
      <c r="RMW41" s="35"/>
      <c r="RMX41" s="35"/>
      <c r="RMY41" s="35"/>
      <c r="RMZ41" s="35"/>
      <c r="RNA41" s="35"/>
      <c r="RNB41" s="35"/>
      <c r="RNC41" s="35"/>
      <c r="RND41" s="35"/>
      <c r="RNE41" s="35"/>
      <c r="RNF41" s="36"/>
      <c r="RNG41" s="35"/>
      <c r="RNH41" s="35"/>
      <c r="RNI41" s="35"/>
      <c r="RNJ41" s="35"/>
      <c r="RNK41" s="35"/>
      <c r="RNL41" s="35"/>
      <c r="RNM41" s="35"/>
      <c r="RNN41" s="35"/>
      <c r="RNO41" s="35"/>
      <c r="RNP41" s="35"/>
      <c r="RNQ41" s="35"/>
      <c r="RNR41" s="35"/>
      <c r="RNS41" s="36"/>
      <c r="RNT41" s="37"/>
      <c r="RNU41" s="16"/>
      <c r="RNV41" s="38"/>
      <c r="RNW41" s="39"/>
      <c r="RNX41" s="32"/>
      <c r="RNY41" s="32"/>
      <c r="RNZ41" s="298"/>
      <c r="ROA41" s="298"/>
      <c r="ROB41" s="298"/>
      <c r="ROC41" s="87"/>
      <c r="ROD41" s="87"/>
      <c r="ROE41" s="33"/>
      <c r="ROF41" s="33"/>
      <c r="ROG41" s="87"/>
      <c r="ROH41" s="87"/>
      <c r="ROI41" s="87"/>
      <c r="ROJ41" s="87"/>
      <c r="ROK41" s="34"/>
      <c r="ROL41" s="34"/>
      <c r="ROM41" s="35"/>
      <c r="RON41" s="35"/>
      <c r="ROO41" s="35"/>
      <c r="ROP41" s="35"/>
      <c r="ROQ41" s="35"/>
      <c r="ROR41" s="35"/>
      <c r="ROS41" s="35"/>
      <c r="ROT41" s="35"/>
      <c r="ROU41" s="35"/>
      <c r="ROV41" s="35"/>
      <c r="ROW41" s="35"/>
      <c r="ROX41" s="35"/>
      <c r="ROY41" s="36"/>
      <c r="ROZ41" s="35"/>
      <c r="RPA41" s="35"/>
      <c r="RPB41" s="35"/>
      <c r="RPC41" s="35"/>
      <c r="RPD41" s="35"/>
      <c r="RPE41" s="35"/>
      <c r="RPF41" s="35"/>
      <c r="RPG41" s="35"/>
      <c r="RPH41" s="35"/>
      <c r="RPI41" s="35"/>
      <c r="RPJ41" s="35"/>
      <c r="RPK41" s="35"/>
      <c r="RPL41" s="36"/>
      <c r="RPM41" s="37"/>
      <c r="RPN41" s="16"/>
      <c r="RPO41" s="38"/>
      <c r="RPP41" s="39"/>
      <c r="RPQ41" s="32"/>
      <c r="RPR41" s="32"/>
      <c r="RPS41" s="298"/>
      <c r="RPT41" s="298"/>
      <c r="RPU41" s="298"/>
      <c r="RPV41" s="87"/>
      <c r="RPW41" s="87"/>
      <c r="RPX41" s="33"/>
      <c r="RPY41" s="33"/>
      <c r="RPZ41" s="87"/>
      <c r="RQA41" s="87"/>
      <c r="RQB41" s="87"/>
      <c r="RQC41" s="87"/>
      <c r="RQD41" s="34"/>
      <c r="RQE41" s="34"/>
      <c r="RQF41" s="35"/>
      <c r="RQG41" s="35"/>
      <c r="RQH41" s="35"/>
      <c r="RQI41" s="35"/>
      <c r="RQJ41" s="35"/>
      <c r="RQK41" s="35"/>
      <c r="RQL41" s="35"/>
      <c r="RQM41" s="35"/>
      <c r="RQN41" s="35"/>
      <c r="RQO41" s="35"/>
      <c r="RQP41" s="35"/>
      <c r="RQQ41" s="35"/>
      <c r="RQR41" s="36"/>
      <c r="RQS41" s="35"/>
      <c r="RQT41" s="35"/>
      <c r="RQU41" s="35"/>
      <c r="RQV41" s="35"/>
      <c r="RQW41" s="35"/>
      <c r="RQX41" s="35"/>
      <c r="RQY41" s="35"/>
      <c r="RQZ41" s="35"/>
      <c r="RRA41" s="35"/>
      <c r="RRB41" s="35"/>
      <c r="RRC41" s="35"/>
      <c r="RRD41" s="35"/>
      <c r="RRE41" s="36"/>
      <c r="RRF41" s="37"/>
      <c r="RRG41" s="16"/>
      <c r="RRH41" s="38"/>
      <c r="RRI41" s="39"/>
      <c r="RRJ41" s="32"/>
      <c r="RRK41" s="32"/>
      <c r="RRL41" s="298"/>
      <c r="RRM41" s="298"/>
      <c r="RRN41" s="298"/>
      <c r="RRO41" s="87"/>
      <c r="RRP41" s="87"/>
      <c r="RRQ41" s="33"/>
      <c r="RRR41" s="33"/>
      <c r="RRS41" s="87"/>
      <c r="RRT41" s="87"/>
      <c r="RRU41" s="87"/>
      <c r="RRV41" s="87"/>
      <c r="RRW41" s="34"/>
      <c r="RRX41" s="34"/>
      <c r="RRY41" s="35"/>
      <c r="RRZ41" s="35"/>
      <c r="RSA41" s="35"/>
      <c r="RSB41" s="35"/>
      <c r="RSC41" s="35"/>
      <c r="RSD41" s="35"/>
      <c r="RSE41" s="35"/>
      <c r="RSF41" s="35"/>
      <c r="RSG41" s="35"/>
      <c r="RSH41" s="35"/>
      <c r="RSI41" s="35"/>
      <c r="RSJ41" s="35"/>
      <c r="RSK41" s="36"/>
      <c r="RSL41" s="35"/>
      <c r="RSM41" s="35"/>
      <c r="RSN41" s="35"/>
      <c r="RSO41" s="35"/>
      <c r="RSP41" s="35"/>
      <c r="RSQ41" s="35"/>
      <c r="RSR41" s="35"/>
      <c r="RSS41" s="35"/>
      <c r="RST41" s="35"/>
      <c r="RSU41" s="35"/>
      <c r="RSV41" s="35"/>
      <c r="RSW41" s="35"/>
      <c r="RSX41" s="36"/>
      <c r="RSY41" s="37"/>
      <c r="RSZ41" s="16"/>
      <c r="RTA41" s="38"/>
      <c r="RTB41" s="39"/>
      <c r="RTC41" s="32"/>
      <c r="RTD41" s="32"/>
      <c r="RTE41" s="298"/>
      <c r="RTF41" s="298"/>
      <c r="RTG41" s="298"/>
      <c r="RTH41" s="87"/>
      <c r="RTI41" s="87"/>
      <c r="RTJ41" s="33"/>
      <c r="RTK41" s="33"/>
      <c r="RTL41" s="87"/>
      <c r="RTM41" s="87"/>
      <c r="RTN41" s="87"/>
      <c r="RTO41" s="87"/>
      <c r="RTP41" s="34"/>
      <c r="RTQ41" s="34"/>
      <c r="RTR41" s="35"/>
      <c r="RTS41" s="35"/>
      <c r="RTT41" s="35"/>
      <c r="RTU41" s="35"/>
      <c r="RTV41" s="35"/>
      <c r="RTW41" s="35"/>
      <c r="RTX41" s="35"/>
      <c r="RTY41" s="35"/>
      <c r="RTZ41" s="35"/>
      <c r="RUA41" s="35"/>
      <c r="RUB41" s="35"/>
      <c r="RUC41" s="35"/>
      <c r="RUD41" s="36"/>
      <c r="RUE41" s="35"/>
      <c r="RUF41" s="35"/>
      <c r="RUG41" s="35"/>
      <c r="RUH41" s="35"/>
      <c r="RUI41" s="35"/>
      <c r="RUJ41" s="35"/>
      <c r="RUK41" s="35"/>
      <c r="RUL41" s="35"/>
      <c r="RUM41" s="35"/>
      <c r="RUN41" s="35"/>
      <c r="RUO41" s="35"/>
      <c r="RUP41" s="35"/>
      <c r="RUQ41" s="36"/>
      <c r="RUR41" s="37"/>
      <c r="RUS41" s="16"/>
      <c r="RUT41" s="38"/>
      <c r="RUU41" s="39"/>
      <c r="RUV41" s="32"/>
      <c r="RUW41" s="32"/>
      <c r="RUX41" s="298"/>
      <c r="RUY41" s="298"/>
      <c r="RUZ41" s="298"/>
      <c r="RVA41" s="87"/>
      <c r="RVB41" s="87"/>
      <c r="RVC41" s="33"/>
      <c r="RVD41" s="33"/>
      <c r="RVE41" s="87"/>
      <c r="RVF41" s="87"/>
      <c r="RVG41" s="87"/>
      <c r="RVH41" s="87"/>
      <c r="RVI41" s="34"/>
      <c r="RVJ41" s="34"/>
      <c r="RVK41" s="35"/>
      <c r="RVL41" s="35"/>
      <c r="RVM41" s="35"/>
      <c r="RVN41" s="35"/>
      <c r="RVO41" s="35"/>
      <c r="RVP41" s="35"/>
      <c r="RVQ41" s="35"/>
      <c r="RVR41" s="35"/>
      <c r="RVS41" s="35"/>
      <c r="RVT41" s="35"/>
      <c r="RVU41" s="35"/>
      <c r="RVV41" s="35"/>
      <c r="RVW41" s="36"/>
      <c r="RVX41" s="35"/>
      <c r="RVY41" s="35"/>
      <c r="RVZ41" s="35"/>
      <c r="RWA41" s="35"/>
      <c r="RWB41" s="35"/>
      <c r="RWC41" s="35"/>
      <c r="RWD41" s="35"/>
      <c r="RWE41" s="35"/>
      <c r="RWF41" s="35"/>
      <c r="RWG41" s="35"/>
      <c r="RWH41" s="35"/>
      <c r="RWI41" s="35"/>
      <c r="RWJ41" s="36"/>
      <c r="RWK41" s="37"/>
      <c r="RWL41" s="16"/>
      <c r="RWM41" s="38"/>
      <c r="RWN41" s="39"/>
      <c r="RWO41" s="32"/>
      <c r="RWP41" s="32"/>
      <c r="RWQ41" s="298"/>
      <c r="RWR41" s="298"/>
      <c r="RWS41" s="298"/>
      <c r="RWT41" s="87"/>
      <c r="RWU41" s="87"/>
      <c r="RWV41" s="33"/>
      <c r="RWW41" s="33"/>
      <c r="RWX41" s="87"/>
      <c r="RWY41" s="87"/>
      <c r="RWZ41" s="87"/>
      <c r="RXA41" s="87"/>
      <c r="RXB41" s="34"/>
      <c r="RXC41" s="34"/>
      <c r="RXD41" s="35"/>
      <c r="RXE41" s="35"/>
      <c r="RXF41" s="35"/>
      <c r="RXG41" s="35"/>
      <c r="RXH41" s="35"/>
      <c r="RXI41" s="35"/>
      <c r="RXJ41" s="35"/>
      <c r="RXK41" s="35"/>
      <c r="RXL41" s="35"/>
      <c r="RXM41" s="35"/>
      <c r="RXN41" s="35"/>
      <c r="RXO41" s="35"/>
      <c r="RXP41" s="36"/>
      <c r="RXQ41" s="35"/>
      <c r="RXR41" s="35"/>
      <c r="RXS41" s="35"/>
      <c r="RXT41" s="35"/>
      <c r="RXU41" s="35"/>
      <c r="RXV41" s="35"/>
      <c r="RXW41" s="35"/>
      <c r="RXX41" s="35"/>
      <c r="RXY41" s="35"/>
      <c r="RXZ41" s="35"/>
      <c r="RYA41" s="35"/>
      <c r="RYB41" s="35"/>
      <c r="RYC41" s="36"/>
      <c r="RYD41" s="37"/>
      <c r="RYE41" s="16"/>
      <c r="RYF41" s="38"/>
      <c r="RYG41" s="39"/>
      <c r="RYH41" s="32"/>
      <c r="RYI41" s="32"/>
      <c r="RYJ41" s="298"/>
      <c r="RYK41" s="298"/>
      <c r="RYL41" s="298"/>
      <c r="RYM41" s="87"/>
      <c r="RYN41" s="87"/>
      <c r="RYO41" s="33"/>
      <c r="RYP41" s="33"/>
      <c r="RYQ41" s="87"/>
      <c r="RYR41" s="87"/>
      <c r="RYS41" s="87"/>
      <c r="RYT41" s="87"/>
      <c r="RYU41" s="34"/>
      <c r="RYV41" s="34"/>
      <c r="RYW41" s="35"/>
      <c r="RYX41" s="35"/>
      <c r="RYY41" s="35"/>
      <c r="RYZ41" s="35"/>
      <c r="RZA41" s="35"/>
      <c r="RZB41" s="35"/>
      <c r="RZC41" s="35"/>
      <c r="RZD41" s="35"/>
      <c r="RZE41" s="35"/>
      <c r="RZF41" s="35"/>
      <c r="RZG41" s="35"/>
      <c r="RZH41" s="35"/>
      <c r="RZI41" s="36"/>
      <c r="RZJ41" s="35"/>
      <c r="RZK41" s="35"/>
      <c r="RZL41" s="35"/>
      <c r="RZM41" s="35"/>
      <c r="RZN41" s="35"/>
      <c r="RZO41" s="35"/>
      <c r="RZP41" s="35"/>
      <c r="RZQ41" s="35"/>
      <c r="RZR41" s="35"/>
      <c r="RZS41" s="35"/>
      <c r="RZT41" s="35"/>
      <c r="RZU41" s="35"/>
      <c r="RZV41" s="36"/>
      <c r="RZW41" s="37"/>
      <c r="RZX41" s="16"/>
      <c r="RZY41" s="38"/>
      <c r="RZZ41" s="39"/>
      <c r="SAA41" s="32"/>
      <c r="SAB41" s="32"/>
      <c r="SAC41" s="298"/>
      <c r="SAD41" s="298"/>
      <c r="SAE41" s="298"/>
      <c r="SAF41" s="87"/>
      <c r="SAG41" s="87"/>
      <c r="SAH41" s="33"/>
      <c r="SAI41" s="33"/>
      <c r="SAJ41" s="87"/>
      <c r="SAK41" s="87"/>
      <c r="SAL41" s="87"/>
      <c r="SAM41" s="87"/>
      <c r="SAN41" s="34"/>
      <c r="SAO41" s="34"/>
      <c r="SAP41" s="35"/>
      <c r="SAQ41" s="35"/>
      <c r="SAR41" s="35"/>
      <c r="SAS41" s="35"/>
      <c r="SAT41" s="35"/>
      <c r="SAU41" s="35"/>
      <c r="SAV41" s="35"/>
      <c r="SAW41" s="35"/>
      <c r="SAX41" s="35"/>
      <c r="SAY41" s="35"/>
      <c r="SAZ41" s="35"/>
      <c r="SBA41" s="35"/>
      <c r="SBB41" s="36"/>
      <c r="SBC41" s="35"/>
      <c r="SBD41" s="35"/>
      <c r="SBE41" s="35"/>
      <c r="SBF41" s="35"/>
      <c r="SBG41" s="35"/>
      <c r="SBH41" s="35"/>
      <c r="SBI41" s="35"/>
      <c r="SBJ41" s="35"/>
      <c r="SBK41" s="35"/>
      <c r="SBL41" s="35"/>
      <c r="SBM41" s="35"/>
      <c r="SBN41" s="35"/>
      <c r="SBO41" s="36"/>
      <c r="SBP41" s="37"/>
      <c r="SBQ41" s="16"/>
      <c r="SBR41" s="38"/>
      <c r="SBS41" s="39"/>
      <c r="SBT41" s="32"/>
      <c r="SBU41" s="32"/>
      <c r="SBV41" s="298"/>
      <c r="SBW41" s="298"/>
      <c r="SBX41" s="298"/>
      <c r="SBY41" s="87"/>
      <c r="SBZ41" s="87"/>
      <c r="SCA41" s="33"/>
      <c r="SCB41" s="33"/>
      <c r="SCC41" s="87"/>
      <c r="SCD41" s="87"/>
      <c r="SCE41" s="87"/>
      <c r="SCF41" s="87"/>
      <c r="SCG41" s="34"/>
      <c r="SCH41" s="34"/>
      <c r="SCI41" s="35"/>
      <c r="SCJ41" s="35"/>
      <c r="SCK41" s="35"/>
      <c r="SCL41" s="35"/>
      <c r="SCM41" s="35"/>
      <c r="SCN41" s="35"/>
      <c r="SCO41" s="35"/>
      <c r="SCP41" s="35"/>
      <c r="SCQ41" s="35"/>
      <c r="SCR41" s="35"/>
      <c r="SCS41" s="35"/>
      <c r="SCT41" s="35"/>
      <c r="SCU41" s="36"/>
      <c r="SCV41" s="35"/>
      <c r="SCW41" s="35"/>
      <c r="SCX41" s="35"/>
      <c r="SCY41" s="35"/>
      <c r="SCZ41" s="35"/>
      <c r="SDA41" s="35"/>
      <c r="SDB41" s="35"/>
      <c r="SDC41" s="35"/>
      <c r="SDD41" s="35"/>
      <c r="SDE41" s="35"/>
      <c r="SDF41" s="35"/>
      <c r="SDG41" s="35"/>
      <c r="SDH41" s="36"/>
      <c r="SDI41" s="37"/>
      <c r="SDJ41" s="16"/>
      <c r="SDK41" s="38"/>
      <c r="SDL41" s="39"/>
      <c r="SDM41" s="32"/>
      <c r="SDN41" s="32"/>
      <c r="SDO41" s="298"/>
      <c r="SDP41" s="298"/>
      <c r="SDQ41" s="298"/>
      <c r="SDR41" s="87"/>
      <c r="SDS41" s="87"/>
      <c r="SDT41" s="33"/>
      <c r="SDU41" s="33"/>
      <c r="SDV41" s="87"/>
      <c r="SDW41" s="87"/>
      <c r="SDX41" s="87"/>
      <c r="SDY41" s="87"/>
      <c r="SDZ41" s="34"/>
      <c r="SEA41" s="34"/>
      <c r="SEB41" s="35"/>
      <c r="SEC41" s="35"/>
      <c r="SED41" s="35"/>
      <c r="SEE41" s="35"/>
      <c r="SEF41" s="35"/>
      <c r="SEG41" s="35"/>
      <c r="SEH41" s="35"/>
      <c r="SEI41" s="35"/>
      <c r="SEJ41" s="35"/>
      <c r="SEK41" s="35"/>
      <c r="SEL41" s="35"/>
      <c r="SEM41" s="35"/>
      <c r="SEN41" s="36"/>
      <c r="SEO41" s="35"/>
      <c r="SEP41" s="35"/>
      <c r="SEQ41" s="35"/>
      <c r="SER41" s="35"/>
      <c r="SES41" s="35"/>
      <c r="SET41" s="35"/>
      <c r="SEU41" s="35"/>
      <c r="SEV41" s="35"/>
      <c r="SEW41" s="35"/>
      <c r="SEX41" s="35"/>
      <c r="SEY41" s="35"/>
      <c r="SEZ41" s="35"/>
      <c r="SFA41" s="36"/>
      <c r="SFB41" s="37"/>
      <c r="SFC41" s="16"/>
      <c r="SFD41" s="38"/>
      <c r="SFE41" s="39"/>
      <c r="SFF41" s="32"/>
      <c r="SFG41" s="32"/>
      <c r="SFH41" s="298"/>
      <c r="SFI41" s="298"/>
      <c r="SFJ41" s="298"/>
      <c r="SFK41" s="87"/>
      <c r="SFL41" s="87"/>
      <c r="SFM41" s="33"/>
      <c r="SFN41" s="33"/>
      <c r="SFO41" s="87"/>
      <c r="SFP41" s="87"/>
      <c r="SFQ41" s="87"/>
      <c r="SFR41" s="87"/>
      <c r="SFS41" s="34"/>
      <c r="SFT41" s="34"/>
      <c r="SFU41" s="35"/>
      <c r="SFV41" s="35"/>
      <c r="SFW41" s="35"/>
      <c r="SFX41" s="35"/>
      <c r="SFY41" s="35"/>
      <c r="SFZ41" s="35"/>
      <c r="SGA41" s="35"/>
      <c r="SGB41" s="35"/>
      <c r="SGC41" s="35"/>
      <c r="SGD41" s="35"/>
      <c r="SGE41" s="35"/>
      <c r="SGF41" s="35"/>
      <c r="SGG41" s="36"/>
      <c r="SGH41" s="35"/>
      <c r="SGI41" s="35"/>
      <c r="SGJ41" s="35"/>
      <c r="SGK41" s="35"/>
      <c r="SGL41" s="35"/>
      <c r="SGM41" s="35"/>
      <c r="SGN41" s="35"/>
      <c r="SGO41" s="35"/>
      <c r="SGP41" s="35"/>
      <c r="SGQ41" s="35"/>
      <c r="SGR41" s="35"/>
      <c r="SGS41" s="35"/>
      <c r="SGT41" s="36"/>
      <c r="SGU41" s="37"/>
      <c r="SGV41" s="16"/>
      <c r="SGW41" s="38"/>
      <c r="SGX41" s="39"/>
      <c r="SGY41" s="32"/>
      <c r="SGZ41" s="32"/>
      <c r="SHA41" s="298"/>
      <c r="SHB41" s="298"/>
      <c r="SHC41" s="298"/>
      <c r="SHD41" s="87"/>
      <c r="SHE41" s="87"/>
      <c r="SHF41" s="33"/>
      <c r="SHG41" s="33"/>
      <c r="SHH41" s="87"/>
      <c r="SHI41" s="87"/>
      <c r="SHJ41" s="87"/>
      <c r="SHK41" s="87"/>
      <c r="SHL41" s="34"/>
      <c r="SHM41" s="34"/>
      <c r="SHN41" s="35"/>
      <c r="SHO41" s="35"/>
      <c r="SHP41" s="35"/>
      <c r="SHQ41" s="35"/>
      <c r="SHR41" s="35"/>
      <c r="SHS41" s="35"/>
      <c r="SHT41" s="35"/>
      <c r="SHU41" s="35"/>
      <c r="SHV41" s="35"/>
      <c r="SHW41" s="35"/>
      <c r="SHX41" s="35"/>
      <c r="SHY41" s="35"/>
      <c r="SHZ41" s="36"/>
      <c r="SIA41" s="35"/>
      <c r="SIB41" s="35"/>
      <c r="SIC41" s="35"/>
      <c r="SID41" s="35"/>
      <c r="SIE41" s="35"/>
      <c r="SIF41" s="35"/>
      <c r="SIG41" s="35"/>
      <c r="SIH41" s="35"/>
      <c r="SII41" s="35"/>
      <c r="SIJ41" s="35"/>
      <c r="SIK41" s="35"/>
      <c r="SIL41" s="35"/>
      <c r="SIM41" s="36"/>
      <c r="SIN41" s="37"/>
      <c r="SIO41" s="16"/>
      <c r="SIP41" s="38"/>
      <c r="SIQ41" s="39"/>
      <c r="SIR41" s="32"/>
      <c r="SIS41" s="32"/>
      <c r="SIT41" s="298"/>
      <c r="SIU41" s="298"/>
      <c r="SIV41" s="298"/>
      <c r="SIW41" s="87"/>
      <c r="SIX41" s="87"/>
      <c r="SIY41" s="33"/>
      <c r="SIZ41" s="33"/>
      <c r="SJA41" s="87"/>
      <c r="SJB41" s="87"/>
      <c r="SJC41" s="87"/>
      <c r="SJD41" s="87"/>
      <c r="SJE41" s="34"/>
      <c r="SJF41" s="34"/>
      <c r="SJG41" s="35"/>
      <c r="SJH41" s="35"/>
      <c r="SJI41" s="35"/>
      <c r="SJJ41" s="35"/>
      <c r="SJK41" s="35"/>
      <c r="SJL41" s="35"/>
      <c r="SJM41" s="35"/>
      <c r="SJN41" s="35"/>
      <c r="SJO41" s="35"/>
      <c r="SJP41" s="35"/>
      <c r="SJQ41" s="35"/>
      <c r="SJR41" s="35"/>
      <c r="SJS41" s="36"/>
      <c r="SJT41" s="35"/>
      <c r="SJU41" s="35"/>
      <c r="SJV41" s="35"/>
      <c r="SJW41" s="35"/>
      <c r="SJX41" s="35"/>
      <c r="SJY41" s="35"/>
      <c r="SJZ41" s="35"/>
      <c r="SKA41" s="35"/>
      <c r="SKB41" s="35"/>
      <c r="SKC41" s="35"/>
      <c r="SKD41" s="35"/>
      <c r="SKE41" s="35"/>
      <c r="SKF41" s="36"/>
      <c r="SKG41" s="37"/>
      <c r="SKH41" s="16"/>
      <c r="SKI41" s="38"/>
      <c r="SKJ41" s="39"/>
      <c r="SKK41" s="32"/>
      <c r="SKL41" s="32"/>
      <c r="SKM41" s="298"/>
      <c r="SKN41" s="298"/>
      <c r="SKO41" s="298"/>
      <c r="SKP41" s="87"/>
      <c r="SKQ41" s="87"/>
      <c r="SKR41" s="33"/>
      <c r="SKS41" s="33"/>
      <c r="SKT41" s="87"/>
      <c r="SKU41" s="87"/>
      <c r="SKV41" s="87"/>
      <c r="SKW41" s="87"/>
      <c r="SKX41" s="34"/>
      <c r="SKY41" s="34"/>
      <c r="SKZ41" s="35"/>
      <c r="SLA41" s="35"/>
      <c r="SLB41" s="35"/>
      <c r="SLC41" s="35"/>
      <c r="SLD41" s="35"/>
      <c r="SLE41" s="35"/>
      <c r="SLF41" s="35"/>
      <c r="SLG41" s="35"/>
      <c r="SLH41" s="35"/>
      <c r="SLI41" s="35"/>
      <c r="SLJ41" s="35"/>
      <c r="SLK41" s="35"/>
      <c r="SLL41" s="36"/>
      <c r="SLM41" s="35"/>
      <c r="SLN41" s="35"/>
      <c r="SLO41" s="35"/>
      <c r="SLP41" s="35"/>
      <c r="SLQ41" s="35"/>
      <c r="SLR41" s="35"/>
      <c r="SLS41" s="35"/>
      <c r="SLT41" s="35"/>
      <c r="SLU41" s="35"/>
      <c r="SLV41" s="35"/>
      <c r="SLW41" s="35"/>
      <c r="SLX41" s="35"/>
      <c r="SLY41" s="36"/>
      <c r="SLZ41" s="37"/>
      <c r="SMA41" s="16"/>
      <c r="SMB41" s="38"/>
      <c r="SMC41" s="39"/>
      <c r="SMD41" s="32"/>
      <c r="SME41" s="32"/>
      <c r="SMF41" s="298"/>
      <c r="SMG41" s="298"/>
      <c r="SMH41" s="298"/>
      <c r="SMI41" s="87"/>
      <c r="SMJ41" s="87"/>
      <c r="SMK41" s="33"/>
      <c r="SML41" s="33"/>
      <c r="SMM41" s="87"/>
      <c r="SMN41" s="87"/>
      <c r="SMO41" s="87"/>
      <c r="SMP41" s="87"/>
      <c r="SMQ41" s="34"/>
      <c r="SMR41" s="34"/>
      <c r="SMS41" s="35"/>
      <c r="SMT41" s="35"/>
      <c r="SMU41" s="35"/>
      <c r="SMV41" s="35"/>
      <c r="SMW41" s="35"/>
      <c r="SMX41" s="35"/>
      <c r="SMY41" s="35"/>
      <c r="SMZ41" s="35"/>
      <c r="SNA41" s="35"/>
      <c r="SNB41" s="35"/>
      <c r="SNC41" s="35"/>
      <c r="SND41" s="35"/>
      <c r="SNE41" s="36"/>
      <c r="SNF41" s="35"/>
      <c r="SNG41" s="35"/>
      <c r="SNH41" s="35"/>
      <c r="SNI41" s="35"/>
      <c r="SNJ41" s="35"/>
      <c r="SNK41" s="35"/>
      <c r="SNL41" s="35"/>
      <c r="SNM41" s="35"/>
      <c r="SNN41" s="35"/>
      <c r="SNO41" s="35"/>
      <c r="SNP41" s="35"/>
      <c r="SNQ41" s="35"/>
      <c r="SNR41" s="36"/>
      <c r="SNS41" s="37"/>
      <c r="SNT41" s="16"/>
      <c r="SNU41" s="38"/>
      <c r="SNV41" s="39"/>
      <c r="SNW41" s="32"/>
      <c r="SNX41" s="32"/>
      <c r="SNY41" s="298"/>
      <c r="SNZ41" s="298"/>
      <c r="SOA41" s="298"/>
      <c r="SOB41" s="87"/>
      <c r="SOC41" s="87"/>
      <c r="SOD41" s="33"/>
      <c r="SOE41" s="33"/>
      <c r="SOF41" s="87"/>
      <c r="SOG41" s="87"/>
      <c r="SOH41" s="87"/>
      <c r="SOI41" s="87"/>
      <c r="SOJ41" s="34"/>
      <c r="SOK41" s="34"/>
      <c r="SOL41" s="35"/>
      <c r="SOM41" s="35"/>
      <c r="SON41" s="35"/>
      <c r="SOO41" s="35"/>
      <c r="SOP41" s="35"/>
      <c r="SOQ41" s="35"/>
      <c r="SOR41" s="35"/>
      <c r="SOS41" s="35"/>
      <c r="SOT41" s="35"/>
      <c r="SOU41" s="35"/>
      <c r="SOV41" s="35"/>
      <c r="SOW41" s="35"/>
      <c r="SOX41" s="36"/>
      <c r="SOY41" s="35"/>
      <c r="SOZ41" s="35"/>
      <c r="SPA41" s="35"/>
      <c r="SPB41" s="35"/>
      <c r="SPC41" s="35"/>
      <c r="SPD41" s="35"/>
      <c r="SPE41" s="35"/>
      <c r="SPF41" s="35"/>
      <c r="SPG41" s="35"/>
      <c r="SPH41" s="35"/>
      <c r="SPI41" s="35"/>
      <c r="SPJ41" s="35"/>
      <c r="SPK41" s="36"/>
      <c r="SPL41" s="37"/>
      <c r="SPM41" s="16"/>
      <c r="SPN41" s="38"/>
      <c r="SPO41" s="39"/>
      <c r="SPP41" s="32"/>
      <c r="SPQ41" s="32"/>
      <c r="SPR41" s="298"/>
      <c r="SPS41" s="298"/>
      <c r="SPT41" s="298"/>
      <c r="SPU41" s="87"/>
      <c r="SPV41" s="87"/>
      <c r="SPW41" s="33"/>
      <c r="SPX41" s="33"/>
      <c r="SPY41" s="87"/>
      <c r="SPZ41" s="87"/>
      <c r="SQA41" s="87"/>
      <c r="SQB41" s="87"/>
      <c r="SQC41" s="34"/>
      <c r="SQD41" s="34"/>
      <c r="SQE41" s="35"/>
      <c r="SQF41" s="35"/>
      <c r="SQG41" s="35"/>
      <c r="SQH41" s="35"/>
      <c r="SQI41" s="35"/>
      <c r="SQJ41" s="35"/>
      <c r="SQK41" s="35"/>
      <c r="SQL41" s="35"/>
      <c r="SQM41" s="35"/>
      <c r="SQN41" s="35"/>
      <c r="SQO41" s="35"/>
      <c r="SQP41" s="35"/>
      <c r="SQQ41" s="36"/>
      <c r="SQR41" s="35"/>
      <c r="SQS41" s="35"/>
      <c r="SQT41" s="35"/>
      <c r="SQU41" s="35"/>
      <c r="SQV41" s="35"/>
      <c r="SQW41" s="35"/>
      <c r="SQX41" s="35"/>
      <c r="SQY41" s="35"/>
      <c r="SQZ41" s="35"/>
      <c r="SRA41" s="35"/>
      <c r="SRB41" s="35"/>
      <c r="SRC41" s="35"/>
      <c r="SRD41" s="36"/>
      <c r="SRE41" s="37"/>
      <c r="SRF41" s="16"/>
      <c r="SRG41" s="38"/>
      <c r="SRH41" s="39"/>
      <c r="SRI41" s="32"/>
      <c r="SRJ41" s="32"/>
      <c r="SRK41" s="298"/>
      <c r="SRL41" s="298"/>
      <c r="SRM41" s="298"/>
      <c r="SRN41" s="87"/>
      <c r="SRO41" s="87"/>
      <c r="SRP41" s="33"/>
      <c r="SRQ41" s="33"/>
      <c r="SRR41" s="87"/>
      <c r="SRS41" s="87"/>
      <c r="SRT41" s="87"/>
      <c r="SRU41" s="87"/>
      <c r="SRV41" s="34"/>
      <c r="SRW41" s="34"/>
      <c r="SRX41" s="35"/>
      <c r="SRY41" s="35"/>
      <c r="SRZ41" s="35"/>
      <c r="SSA41" s="35"/>
      <c r="SSB41" s="35"/>
      <c r="SSC41" s="35"/>
      <c r="SSD41" s="35"/>
      <c r="SSE41" s="35"/>
      <c r="SSF41" s="35"/>
      <c r="SSG41" s="35"/>
      <c r="SSH41" s="35"/>
      <c r="SSI41" s="35"/>
      <c r="SSJ41" s="36"/>
      <c r="SSK41" s="35"/>
      <c r="SSL41" s="35"/>
      <c r="SSM41" s="35"/>
      <c r="SSN41" s="35"/>
      <c r="SSO41" s="35"/>
      <c r="SSP41" s="35"/>
      <c r="SSQ41" s="35"/>
      <c r="SSR41" s="35"/>
      <c r="SSS41" s="35"/>
      <c r="SST41" s="35"/>
      <c r="SSU41" s="35"/>
      <c r="SSV41" s="35"/>
      <c r="SSW41" s="36"/>
      <c r="SSX41" s="37"/>
      <c r="SSY41" s="16"/>
      <c r="SSZ41" s="38"/>
      <c r="STA41" s="39"/>
      <c r="STB41" s="32"/>
      <c r="STC41" s="32"/>
      <c r="STD41" s="298"/>
      <c r="STE41" s="298"/>
      <c r="STF41" s="298"/>
      <c r="STG41" s="87"/>
      <c r="STH41" s="87"/>
      <c r="STI41" s="33"/>
      <c r="STJ41" s="33"/>
      <c r="STK41" s="87"/>
      <c r="STL41" s="87"/>
      <c r="STM41" s="87"/>
      <c r="STN41" s="87"/>
      <c r="STO41" s="34"/>
      <c r="STP41" s="34"/>
      <c r="STQ41" s="35"/>
      <c r="STR41" s="35"/>
      <c r="STS41" s="35"/>
      <c r="STT41" s="35"/>
      <c r="STU41" s="35"/>
      <c r="STV41" s="35"/>
      <c r="STW41" s="35"/>
      <c r="STX41" s="35"/>
      <c r="STY41" s="35"/>
      <c r="STZ41" s="35"/>
      <c r="SUA41" s="35"/>
      <c r="SUB41" s="35"/>
      <c r="SUC41" s="36"/>
      <c r="SUD41" s="35"/>
      <c r="SUE41" s="35"/>
      <c r="SUF41" s="35"/>
      <c r="SUG41" s="35"/>
      <c r="SUH41" s="35"/>
      <c r="SUI41" s="35"/>
      <c r="SUJ41" s="35"/>
      <c r="SUK41" s="35"/>
      <c r="SUL41" s="35"/>
      <c r="SUM41" s="35"/>
      <c r="SUN41" s="35"/>
      <c r="SUO41" s="35"/>
      <c r="SUP41" s="36"/>
      <c r="SUQ41" s="37"/>
      <c r="SUR41" s="16"/>
      <c r="SUS41" s="38"/>
      <c r="SUT41" s="39"/>
      <c r="SUU41" s="32"/>
      <c r="SUV41" s="32"/>
      <c r="SUW41" s="298"/>
      <c r="SUX41" s="298"/>
      <c r="SUY41" s="298"/>
      <c r="SUZ41" s="87"/>
      <c r="SVA41" s="87"/>
      <c r="SVB41" s="33"/>
      <c r="SVC41" s="33"/>
      <c r="SVD41" s="87"/>
      <c r="SVE41" s="87"/>
      <c r="SVF41" s="87"/>
      <c r="SVG41" s="87"/>
      <c r="SVH41" s="34"/>
      <c r="SVI41" s="34"/>
      <c r="SVJ41" s="35"/>
      <c r="SVK41" s="35"/>
      <c r="SVL41" s="35"/>
      <c r="SVM41" s="35"/>
      <c r="SVN41" s="35"/>
      <c r="SVO41" s="35"/>
      <c r="SVP41" s="35"/>
      <c r="SVQ41" s="35"/>
      <c r="SVR41" s="35"/>
      <c r="SVS41" s="35"/>
      <c r="SVT41" s="35"/>
      <c r="SVU41" s="35"/>
      <c r="SVV41" s="36"/>
      <c r="SVW41" s="35"/>
      <c r="SVX41" s="35"/>
      <c r="SVY41" s="35"/>
      <c r="SVZ41" s="35"/>
      <c r="SWA41" s="35"/>
      <c r="SWB41" s="35"/>
      <c r="SWC41" s="35"/>
      <c r="SWD41" s="35"/>
      <c r="SWE41" s="35"/>
      <c r="SWF41" s="35"/>
      <c r="SWG41" s="35"/>
      <c r="SWH41" s="35"/>
      <c r="SWI41" s="36"/>
      <c r="SWJ41" s="37"/>
      <c r="SWK41" s="16"/>
      <c r="SWL41" s="38"/>
      <c r="SWM41" s="39"/>
      <c r="SWN41" s="32"/>
      <c r="SWO41" s="32"/>
      <c r="SWP41" s="298"/>
      <c r="SWQ41" s="298"/>
      <c r="SWR41" s="298"/>
      <c r="SWS41" s="87"/>
      <c r="SWT41" s="87"/>
      <c r="SWU41" s="33"/>
      <c r="SWV41" s="33"/>
      <c r="SWW41" s="87"/>
      <c r="SWX41" s="87"/>
      <c r="SWY41" s="87"/>
      <c r="SWZ41" s="87"/>
      <c r="SXA41" s="34"/>
      <c r="SXB41" s="34"/>
      <c r="SXC41" s="35"/>
      <c r="SXD41" s="35"/>
      <c r="SXE41" s="35"/>
      <c r="SXF41" s="35"/>
      <c r="SXG41" s="35"/>
      <c r="SXH41" s="35"/>
      <c r="SXI41" s="35"/>
      <c r="SXJ41" s="35"/>
      <c r="SXK41" s="35"/>
      <c r="SXL41" s="35"/>
      <c r="SXM41" s="35"/>
      <c r="SXN41" s="35"/>
      <c r="SXO41" s="36"/>
      <c r="SXP41" s="35"/>
      <c r="SXQ41" s="35"/>
      <c r="SXR41" s="35"/>
      <c r="SXS41" s="35"/>
      <c r="SXT41" s="35"/>
      <c r="SXU41" s="35"/>
      <c r="SXV41" s="35"/>
      <c r="SXW41" s="35"/>
      <c r="SXX41" s="35"/>
      <c r="SXY41" s="35"/>
      <c r="SXZ41" s="35"/>
      <c r="SYA41" s="35"/>
      <c r="SYB41" s="36"/>
      <c r="SYC41" s="37"/>
      <c r="SYD41" s="16"/>
      <c r="SYE41" s="38"/>
      <c r="SYF41" s="39"/>
      <c r="SYG41" s="32"/>
      <c r="SYH41" s="32"/>
      <c r="SYI41" s="298"/>
      <c r="SYJ41" s="298"/>
      <c r="SYK41" s="298"/>
      <c r="SYL41" s="87"/>
      <c r="SYM41" s="87"/>
      <c r="SYN41" s="33"/>
      <c r="SYO41" s="33"/>
      <c r="SYP41" s="87"/>
      <c r="SYQ41" s="87"/>
      <c r="SYR41" s="87"/>
      <c r="SYS41" s="87"/>
      <c r="SYT41" s="34"/>
      <c r="SYU41" s="34"/>
      <c r="SYV41" s="35"/>
      <c r="SYW41" s="35"/>
      <c r="SYX41" s="35"/>
      <c r="SYY41" s="35"/>
      <c r="SYZ41" s="35"/>
      <c r="SZA41" s="35"/>
      <c r="SZB41" s="35"/>
      <c r="SZC41" s="35"/>
      <c r="SZD41" s="35"/>
      <c r="SZE41" s="35"/>
      <c r="SZF41" s="35"/>
      <c r="SZG41" s="35"/>
      <c r="SZH41" s="36"/>
      <c r="SZI41" s="35"/>
      <c r="SZJ41" s="35"/>
      <c r="SZK41" s="35"/>
      <c r="SZL41" s="35"/>
      <c r="SZM41" s="35"/>
      <c r="SZN41" s="35"/>
      <c r="SZO41" s="35"/>
      <c r="SZP41" s="35"/>
      <c r="SZQ41" s="35"/>
      <c r="SZR41" s="35"/>
      <c r="SZS41" s="35"/>
      <c r="SZT41" s="35"/>
      <c r="SZU41" s="36"/>
      <c r="SZV41" s="37"/>
      <c r="SZW41" s="16"/>
      <c r="SZX41" s="38"/>
      <c r="SZY41" s="39"/>
      <c r="SZZ41" s="32"/>
      <c r="TAA41" s="32"/>
      <c r="TAB41" s="298"/>
      <c r="TAC41" s="298"/>
      <c r="TAD41" s="298"/>
      <c r="TAE41" s="87"/>
      <c r="TAF41" s="87"/>
      <c r="TAG41" s="33"/>
      <c r="TAH41" s="33"/>
      <c r="TAI41" s="87"/>
      <c r="TAJ41" s="87"/>
      <c r="TAK41" s="87"/>
      <c r="TAL41" s="87"/>
      <c r="TAM41" s="34"/>
      <c r="TAN41" s="34"/>
      <c r="TAO41" s="35"/>
      <c r="TAP41" s="35"/>
      <c r="TAQ41" s="35"/>
      <c r="TAR41" s="35"/>
      <c r="TAS41" s="35"/>
      <c r="TAT41" s="35"/>
      <c r="TAU41" s="35"/>
      <c r="TAV41" s="35"/>
      <c r="TAW41" s="35"/>
      <c r="TAX41" s="35"/>
      <c r="TAY41" s="35"/>
      <c r="TAZ41" s="35"/>
      <c r="TBA41" s="36"/>
      <c r="TBB41" s="35"/>
      <c r="TBC41" s="35"/>
      <c r="TBD41" s="35"/>
      <c r="TBE41" s="35"/>
      <c r="TBF41" s="35"/>
      <c r="TBG41" s="35"/>
      <c r="TBH41" s="35"/>
      <c r="TBI41" s="35"/>
      <c r="TBJ41" s="35"/>
      <c r="TBK41" s="35"/>
      <c r="TBL41" s="35"/>
      <c r="TBM41" s="35"/>
      <c r="TBN41" s="36"/>
      <c r="TBO41" s="37"/>
      <c r="TBP41" s="16"/>
      <c r="TBQ41" s="38"/>
      <c r="TBR41" s="39"/>
      <c r="TBS41" s="32"/>
      <c r="TBT41" s="32"/>
      <c r="TBU41" s="298"/>
      <c r="TBV41" s="298"/>
      <c r="TBW41" s="298"/>
      <c r="TBX41" s="87"/>
      <c r="TBY41" s="87"/>
      <c r="TBZ41" s="33"/>
      <c r="TCA41" s="33"/>
      <c r="TCB41" s="87"/>
      <c r="TCC41" s="87"/>
      <c r="TCD41" s="87"/>
      <c r="TCE41" s="87"/>
      <c r="TCF41" s="34"/>
      <c r="TCG41" s="34"/>
      <c r="TCH41" s="35"/>
      <c r="TCI41" s="35"/>
      <c r="TCJ41" s="35"/>
      <c r="TCK41" s="35"/>
      <c r="TCL41" s="35"/>
      <c r="TCM41" s="35"/>
      <c r="TCN41" s="35"/>
      <c r="TCO41" s="35"/>
      <c r="TCP41" s="35"/>
      <c r="TCQ41" s="35"/>
      <c r="TCR41" s="35"/>
      <c r="TCS41" s="35"/>
      <c r="TCT41" s="36"/>
      <c r="TCU41" s="35"/>
      <c r="TCV41" s="35"/>
      <c r="TCW41" s="35"/>
      <c r="TCX41" s="35"/>
      <c r="TCY41" s="35"/>
      <c r="TCZ41" s="35"/>
      <c r="TDA41" s="35"/>
      <c r="TDB41" s="35"/>
      <c r="TDC41" s="35"/>
      <c r="TDD41" s="35"/>
      <c r="TDE41" s="35"/>
      <c r="TDF41" s="35"/>
      <c r="TDG41" s="36"/>
      <c r="TDH41" s="37"/>
      <c r="TDI41" s="16"/>
      <c r="TDJ41" s="38"/>
      <c r="TDK41" s="39"/>
      <c r="TDL41" s="32"/>
      <c r="TDM41" s="32"/>
      <c r="TDN41" s="298"/>
      <c r="TDO41" s="298"/>
      <c r="TDP41" s="298"/>
      <c r="TDQ41" s="87"/>
      <c r="TDR41" s="87"/>
      <c r="TDS41" s="33"/>
      <c r="TDT41" s="33"/>
      <c r="TDU41" s="87"/>
      <c r="TDV41" s="87"/>
      <c r="TDW41" s="87"/>
      <c r="TDX41" s="87"/>
      <c r="TDY41" s="34"/>
      <c r="TDZ41" s="34"/>
      <c r="TEA41" s="35"/>
      <c r="TEB41" s="35"/>
      <c r="TEC41" s="35"/>
      <c r="TED41" s="35"/>
      <c r="TEE41" s="35"/>
      <c r="TEF41" s="35"/>
      <c r="TEG41" s="35"/>
      <c r="TEH41" s="35"/>
      <c r="TEI41" s="35"/>
      <c r="TEJ41" s="35"/>
      <c r="TEK41" s="35"/>
      <c r="TEL41" s="35"/>
      <c r="TEM41" s="36"/>
      <c r="TEN41" s="35"/>
      <c r="TEO41" s="35"/>
      <c r="TEP41" s="35"/>
      <c r="TEQ41" s="35"/>
      <c r="TER41" s="35"/>
      <c r="TES41" s="35"/>
      <c r="TET41" s="35"/>
      <c r="TEU41" s="35"/>
      <c r="TEV41" s="35"/>
      <c r="TEW41" s="35"/>
      <c r="TEX41" s="35"/>
      <c r="TEY41" s="35"/>
      <c r="TEZ41" s="36"/>
      <c r="TFA41" s="37"/>
      <c r="TFB41" s="16"/>
      <c r="TFC41" s="38"/>
      <c r="TFD41" s="39"/>
      <c r="TFE41" s="32"/>
      <c r="TFF41" s="32"/>
      <c r="TFG41" s="298"/>
      <c r="TFH41" s="298"/>
      <c r="TFI41" s="298"/>
      <c r="TFJ41" s="87"/>
      <c r="TFK41" s="87"/>
      <c r="TFL41" s="33"/>
      <c r="TFM41" s="33"/>
      <c r="TFN41" s="87"/>
      <c r="TFO41" s="87"/>
      <c r="TFP41" s="87"/>
      <c r="TFQ41" s="87"/>
      <c r="TFR41" s="34"/>
      <c r="TFS41" s="34"/>
      <c r="TFT41" s="35"/>
      <c r="TFU41" s="35"/>
      <c r="TFV41" s="35"/>
      <c r="TFW41" s="35"/>
      <c r="TFX41" s="35"/>
      <c r="TFY41" s="35"/>
      <c r="TFZ41" s="35"/>
      <c r="TGA41" s="35"/>
      <c r="TGB41" s="35"/>
      <c r="TGC41" s="35"/>
      <c r="TGD41" s="35"/>
      <c r="TGE41" s="35"/>
      <c r="TGF41" s="36"/>
      <c r="TGG41" s="35"/>
      <c r="TGH41" s="35"/>
      <c r="TGI41" s="35"/>
      <c r="TGJ41" s="35"/>
      <c r="TGK41" s="35"/>
      <c r="TGL41" s="35"/>
      <c r="TGM41" s="35"/>
      <c r="TGN41" s="35"/>
      <c r="TGO41" s="35"/>
      <c r="TGP41" s="35"/>
      <c r="TGQ41" s="35"/>
      <c r="TGR41" s="35"/>
      <c r="TGS41" s="36"/>
      <c r="TGT41" s="37"/>
      <c r="TGU41" s="16"/>
      <c r="TGV41" s="38"/>
      <c r="TGW41" s="39"/>
      <c r="TGX41" s="32"/>
      <c r="TGY41" s="32"/>
      <c r="TGZ41" s="298"/>
      <c r="THA41" s="298"/>
      <c r="THB41" s="298"/>
      <c r="THC41" s="87"/>
      <c r="THD41" s="87"/>
      <c r="THE41" s="33"/>
      <c r="THF41" s="33"/>
      <c r="THG41" s="87"/>
      <c r="THH41" s="87"/>
      <c r="THI41" s="87"/>
      <c r="THJ41" s="87"/>
      <c r="THK41" s="34"/>
      <c r="THL41" s="34"/>
      <c r="THM41" s="35"/>
      <c r="THN41" s="35"/>
      <c r="THO41" s="35"/>
      <c r="THP41" s="35"/>
      <c r="THQ41" s="35"/>
      <c r="THR41" s="35"/>
      <c r="THS41" s="35"/>
      <c r="THT41" s="35"/>
      <c r="THU41" s="35"/>
      <c r="THV41" s="35"/>
      <c r="THW41" s="35"/>
      <c r="THX41" s="35"/>
      <c r="THY41" s="36"/>
      <c r="THZ41" s="35"/>
      <c r="TIA41" s="35"/>
      <c r="TIB41" s="35"/>
      <c r="TIC41" s="35"/>
      <c r="TID41" s="35"/>
      <c r="TIE41" s="35"/>
      <c r="TIF41" s="35"/>
      <c r="TIG41" s="35"/>
      <c r="TIH41" s="35"/>
      <c r="TII41" s="35"/>
      <c r="TIJ41" s="35"/>
      <c r="TIK41" s="35"/>
      <c r="TIL41" s="36"/>
      <c r="TIM41" s="37"/>
      <c r="TIN41" s="16"/>
      <c r="TIO41" s="38"/>
      <c r="TIP41" s="39"/>
      <c r="TIQ41" s="32"/>
      <c r="TIR41" s="32"/>
      <c r="TIS41" s="298"/>
      <c r="TIT41" s="298"/>
      <c r="TIU41" s="298"/>
      <c r="TIV41" s="87"/>
      <c r="TIW41" s="87"/>
      <c r="TIX41" s="33"/>
      <c r="TIY41" s="33"/>
      <c r="TIZ41" s="87"/>
      <c r="TJA41" s="87"/>
      <c r="TJB41" s="87"/>
      <c r="TJC41" s="87"/>
      <c r="TJD41" s="34"/>
      <c r="TJE41" s="34"/>
      <c r="TJF41" s="35"/>
      <c r="TJG41" s="35"/>
      <c r="TJH41" s="35"/>
      <c r="TJI41" s="35"/>
      <c r="TJJ41" s="35"/>
      <c r="TJK41" s="35"/>
      <c r="TJL41" s="35"/>
      <c r="TJM41" s="35"/>
      <c r="TJN41" s="35"/>
      <c r="TJO41" s="35"/>
      <c r="TJP41" s="35"/>
      <c r="TJQ41" s="35"/>
      <c r="TJR41" s="36"/>
      <c r="TJS41" s="35"/>
      <c r="TJT41" s="35"/>
      <c r="TJU41" s="35"/>
      <c r="TJV41" s="35"/>
      <c r="TJW41" s="35"/>
      <c r="TJX41" s="35"/>
      <c r="TJY41" s="35"/>
      <c r="TJZ41" s="35"/>
      <c r="TKA41" s="35"/>
      <c r="TKB41" s="35"/>
      <c r="TKC41" s="35"/>
      <c r="TKD41" s="35"/>
      <c r="TKE41" s="36"/>
      <c r="TKF41" s="37"/>
      <c r="TKG41" s="16"/>
      <c r="TKH41" s="38"/>
      <c r="TKI41" s="39"/>
      <c r="TKJ41" s="32"/>
      <c r="TKK41" s="32"/>
      <c r="TKL41" s="298"/>
      <c r="TKM41" s="298"/>
      <c r="TKN41" s="298"/>
      <c r="TKO41" s="87"/>
      <c r="TKP41" s="87"/>
      <c r="TKQ41" s="33"/>
      <c r="TKR41" s="33"/>
      <c r="TKS41" s="87"/>
      <c r="TKT41" s="87"/>
      <c r="TKU41" s="87"/>
      <c r="TKV41" s="87"/>
      <c r="TKW41" s="34"/>
      <c r="TKX41" s="34"/>
      <c r="TKY41" s="35"/>
      <c r="TKZ41" s="35"/>
      <c r="TLA41" s="35"/>
      <c r="TLB41" s="35"/>
      <c r="TLC41" s="35"/>
      <c r="TLD41" s="35"/>
      <c r="TLE41" s="35"/>
      <c r="TLF41" s="35"/>
      <c r="TLG41" s="35"/>
      <c r="TLH41" s="35"/>
      <c r="TLI41" s="35"/>
      <c r="TLJ41" s="35"/>
      <c r="TLK41" s="36"/>
      <c r="TLL41" s="35"/>
      <c r="TLM41" s="35"/>
      <c r="TLN41" s="35"/>
      <c r="TLO41" s="35"/>
      <c r="TLP41" s="35"/>
      <c r="TLQ41" s="35"/>
      <c r="TLR41" s="35"/>
      <c r="TLS41" s="35"/>
      <c r="TLT41" s="35"/>
      <c r="TLU41" s="35"/>
      <c r="TLV41" s="35"/>
      <c r="TLW41" s="35"/>
      <c r="TLX41" s="36"/>
      <c r="TLY41" s="37"/>
      <c r="TLZ41" s="16"/>
      <c r="TMA41" s="38"/>
      <c r="TMB41" s="39"/>
      <c r="TMC41" s="32"/>
      <c r="TMD41" s="32"/>
      <c r="TME41" s="298"/>
      <c r="TMF41" s="298"/>
      <c r="TMG41" s="298"/>
      <c r="TMH41" s="87"/>
      <c r="TMI41" s="87"/>
      <c r="TMJ41" s="33"/>
      <c r="TMK41" s="33"/>
      <c r="TML41" s="87"/>
      <c r="TMM41" s="87"/>
      <c r="TMN41" s="87"/>
      <c r="TMO41" s="87"/>
      <c r="TMP41" s="34"/>
      <c r="TMQ41" s="34"/>
      <c r="TMR41" s="35"/>
      <c r="TMS41" s="35"/>
      <c r="TMT41" s="35"/>
      <c r="TMU41" s="35"/>
      <c r="TMV41" s="35"/>
      <c r="TMW41" s="35"/>
      <c r="TMX41" s="35"/>
      <c r="TMY41" s="35"/>
      <c r="TMZ41" s="35"/>
      <c r="TNA41" s="35"/>
      <c r="TNB41" s="35"/>
      <c r="TNC41" s="35"/>
      <c r="TND41" s="36"/>
      <c r="TNE41" s="35"/>
      <c r="TNF41" s="35"/>
      <c r="TNG41" s="35"/>
      <c r="TNH41" s="35"/>
      <c r="TNI41" s="35"/>
      <c r="TNJ41" s="35"/>
      <c r="TNK41" s="35"/>
      <c r="TNL41" s="35"/>
      <c r="TNM41" s="35"/>
      <c r="TNN41" s="35"/>
      <c r="TNO41" s="35"/>
      <c r="TNP41" s="35"/>
      <c r="TNQ41" s="36"/>
      <c r="TNR41" s="37"/>
      <c r="TNS41" s="16"/>
      <c r="TNT41" s="38"/>
      <c r="TNU41" s="39"/>
      <c r="TNV41" s="32"/>
      <c r="TNW41" s="32"/>
      <c r="TNX41" s="298"/>
      <c r="TNY41" s="298"/>
      <c r="TNZ41" s="298"/>
      <c r="TOA41" s="87"/>
      <c r="TOB41" s="87"/>
      <c r="TOC41" s="33"/>
      <c r="TOD41" s="33"/>
      <c r="TOE41" s="87"/>
      <c r="TOF41" s="87"/>
      <c r="TOG41" s="87"/>
      <c r="TOH41" s="87"/>
      <c r="TOI41" s="34"/>
      <c r="TOJ41" s="34"/>
      <c r="TOK41" s="35"/>
      <c r="TOL41" s="35"/>
      <c r="TOM41" s="35"/>
      <c r="TON41" s="35"/>
      <c r="TOO41" s="35"/>
      <c r="TOP41" s="35"/>
      <c r="TOQ41" s="35"/>
      <c r="TOR41" s="35"/>
      <c r="TOS41" s="35"/>
      <c r="TOT41" s="35"/>
      <c r="TOU41" s="35"/>
      <c r="TOV41" s="35"/>
      <c r="TOW41" s="36"/>
      <c r="TOX41" s="35"/>
      <c r="TOY41" s="35"/>
      <c r="TOZ41" s="35"/>
      <c r="TPA41" s="35"/>
      <c r="TPB41" s="35"/>
      <c r="TPC41" s="35"/>
      <c r="TPD41" s="35"/>
      <c r="TPE41" s="35"/>
      <c r="TPF41" s="35"/>
      <c r="TPG41" s="35"/>
      <c r="TPH41" s="35"/>
      <c r="TPI41" s="35"/>
      <c r="TPJ41" s="36"/>
      <c r="TPK41" s="37"/>
      <c r="TPL41" s="16"/>
      <c r="TPM41" s="38"/>
      <c r="TPN41" s="39"/>
      <c r="TPO41" s="32"/>
      <c r="TPP41" s="32"/>
      <c r="TPQ41" s="298"/>
      <c r="TPR41" s="298"/>
      <c r="TPS41" s="298"/>
      <c r="TPT41" s="87"/>
      <c r="TPU41" s="87"/>
      <c r="TPV41" s="33"/>
      <c r="TPW41" s="33"/>
      <c r="TPX41" s="87"/>
      <c r="TPY41" s="87"/>
      <c r="TPZ41" s="87"/>
      <c r="TQA41" s="87"/>
      <c r="TQB41" s="34"/>
      <c r="TQC41" s="34"/>
      <c r="TQD41" s="35"/>
      <c r="TQE41" s="35"/>
      <c r="TQF41" s="35"/>
      <c r="TQG41" s="35"/>
      <c r="TQH41" s="35"/>
      <c r="TQI41" s="35"/>
      <c r="TQJ41" s="35"/>
      <c r="TQK41" s="35"/>
      <c r="TQL41" s="35"/>
      <c r="TQM41" s="35"/>
      <c r="TQN41" s="35"/>
      <c r="TQO41" s="35"/>
      <c r="TQP41" s="36"/>
      <c r="TQQ41" s="35"/>
      <c r="TQR41" s="35"/>
      <c r="TQS41" s="35"/>
      <c r="TQT41" s="35"/>
      <c r="TQU41" s="35"/>
      <c r="TQV41" s="35"/>
      <c r="TQW41" s="35"/>
      <c r="TQX41" s="35"/>
      <c r="TQY41" s="35"/>
      <c r="TQZ41" s="35"/>
      <c r="TRA41" s="35"/>
      <c r="TRB41" s="35"/>
      <c r="TRC41" s="36"/>
      <c r="TRD41" s="37"/>
      <c r="TRE41" s="16"/>
      <c r="TRF41" s="38"/>
      <c r="TRG41" s="39"/>
      <c r="TRH41" s="32"/>
      <c r="TRI41" s="32"/>
      <c r="TRJ41" s="298"/>
      <c r="TRK41" s="298"/>
      <c r="TRL41" s="298"/>
      <c r="TRM41" s="87"/>
      <c r="TRN41" s="87"/>
      <c r="TRO41" s="33"/>
      <c r="TRP41" s="33"/>
      <c r="TRQ41" s="87"/>
      <c r="TRR41" s="87"/>
      <c r="TRS41" s="87"/>
      <c r="TRT41" s="87"/>
      <c r="TRU41" s="34"/>
      <c r="TRV41" s="34"/>
      <c r="TRW41" s="35"/>
      <c r="TRX41" s="35"/>
      <c r="TRY41" s="35"/>
      <c r="TRZ41" s="35"/>
      <c r="TSA41" s="35"/>
      <c r="TSB41" s="35"/>
      <c r="TSC41" s="35"/>
      <c r="TSD41" s="35"/>
      <c r="TSE41" s="35"/>
      <c r="TSF41" s="35"/>
      <c r="TSG41" s="35"/>
      <c r="TSH41" s="35"/>
      <c r="TSI41" s="36"/>
      <c r="TSJ41" s="35"/>
      <c r="TSK41" s="35"/>
      <c r="TSL41" s="35"/>
      <c r="TSM41" s="35"/>
      <c r="TSN41" s="35"/>
      <c r="TSO41" s="35"/>
      <c r="TSP41" s="35"/>
      <c r="TSQ41" s="35"/>
      <c r="TSR41" s="35"/>
      <c r="TSS41" s="35"/>
      <c r="TST41" s="35"/>
      <c r="TSU41" s="35"/>
      <c r="TSV41" s="36"/>
      <c r="TSW41" s="37"/>
      <c r="TSX41" s="16"/>
      <c r="TSY41" s="38"/>
      <c r="TSZ41" s="39"/>
      <c r="TTA41" s="32"/>
      <c r="TTB41" s="32"/>
      <c r="TTC41" s="298"/>
      <c r="TTD41" s="298"/>
      <c r="TTE41" s="298"/>
      <c r="TTF41" s="87"/>
      <c r="TTG41" s="87"/>
      <c r="TTH41" s="33"/>
      <c r="TTI41" s="33"/>
      <c r="TTJ41" s="87"/>
      <c r="TTK41" s="87"/>
      <c r="TTL41" s="87"/>
      <c r="TTM41" s="87"/>
      <c r="TTN41" s="34"/>
      <c r="TTO41" s="34"/>
      <c r="TTP41" s="35"/>
      <c r="TTQ41" s="35"/>
      <c r="TTR41" s="35"/>
      <c r="TTS41" s="35"/>
      <c r="TTT41" s="35"/>
      <c r="TTU41" s="35"/>
      <c r="TTV41" s="35"/>
      <c r="TTW41" s="35"/>
      <c r="TTX41" s="35"/>
      <c r="TTY41" s="35"/>
      <c r="TTZ41" s="35"/>
      <c r="TUA41" s="35"/>
      <c r="TUB41" s="36"/>
      <c r="TUC41" s="35"/>
      <c r="TUD41" s="35"/>
      <c r="TUE41" s="35"/>
      <c r="TUF41" s="35"/>
      <c r="TUG41" s="35"/>
      <c r="TUH41" s="35"/>
      <c r="TUI41" s="35"/>
      <c r="TUJ41" s="35"/>
      <c r="TUK41" s="35"/>
      <c r="TUL41" s="35"/>
      <c r="TUM41" s="35"/>
      <c r="TUN41" s="35"/>
      <c r="TUO41" s="36"/>
      <c r="TUP41" s="37"/>
      <c r="TUQ41" s="16"/>
      <c r="TUR41" s="38"/>
      <c r="TUS41" s="39"/>
      <c r="TUT41" s="32"/>
      <c r="TUU41" s="32"/>
      <c r="TUV41" s="298"/>
      <c r="TUW41" s="298"/>
      <c r="TUX41" s="298"/>
      <c r="TUY41" s="87"/>
      <c r="TUZ41" s="87"/>
      <c r="TVA41" s="33"/>
      <c r="TVB41" s="33"/>
      <c r="TVC41" s="87"/>
      <c r="TVD41" s="87"/>
      <c r="TVE41" s="87"/>
      <c r="TVF41" s="87"/>
      <c r="TVG41" s="34"/>
      <c r="TVH41" s="34"/>
      <c r="TVI41" s="35"/>
      <c r="TVJ41" s="35"/>
      <c r="TVK41" s="35"/>
      <c r="TVL41" s="35"/>
      <c r="TVM41" s="35"/>
      <c r="TVN41" s="35"/>
      <c r="TVO41" s="35"/>
      <c r="TVP41" s="35"/>
      <c r="TVQ41" s="35"/>
      <c r="TVR41" s="35"/>
      <c r="TVS41" s="35"/>
      <c r="TVT41" s="35"/>
      <c r="TVU41" s="36"/>
      <c r="TVV41" s="35"/>
      <c r="TVW41" s="35"/>
      <c r="TVX41" s="35"/>
      <c r="TVY41" s="35"/>
      <c r="TVZ41" s="35"/>
      <c r="TWA41" s="35"/>
      <c r="TWB41" s="35"/>
      <c r="TWC41" s="35"/>
      <c r="TWD41" s="35"/>
      <c r="TWE41" s="35"/>
      <c r="TWF41" s="35"/>
      <c r="TWG41" s="35"/>
      <c r="TWH41" s="36"/>
      <c r="TWI41" s="37"/>
      <c r="TWJ41" s="16"/>
      <c r="TWK41" s="38"/>
      <c r="TWL41" s="39"/>
      <c r="TWM41" s="32"/>
      <c r="TWN41" s="32"/>
      <c r="TWO41" s="298"/>
      <c r="TWP41" s="298"/>
      <c r="TWQ41" s="298"/>
      <c r="TWR41" s="87"/>
      <c r="TWS41" s="87"/>
      <c r="TWT41" s="33"/>
      <c r="TWU41" s="33"/>
      <c r="TWV41" s="87"/>
      <c r="TWW41" s="87"/>
      <c r="TWX41" s="87"/>
      <c r="TWY41" s="87"/>
      <c r="TWZ41" s="34"/>
      <c r="TXA41" s="34"/>
      <c r="TXB41" s="35"/>
      <c r="TXC41" s="35"/>
      <c r="TXD41" s="35"/>
      <c r="TXE41" s="35"/>
      <c r="TXF41" s="35"/>
      <c r="TXG41" s="35"/>
      <c r="TXH41" s="35"/>
      <c r="TXI41" s="35"/>
      <c r="TXJ41" s="35"/>
      <c r="TXK41" s="35"/>
      <c r="TXL41" s="35"/>
      <c r="TXM41" s="35"/>
      <c r="TXN41" s="36"/>
      <c r="TXO41" s="35"/>
      <c r="TXP41" s="35"/>
      <c r="TXQ41" s="35"/>
      <c r="TXR41" s="35"/>
      <c r="TXS41" s="35"/>
      <c r="TXT41" s="35"/>
      <c r="TXU41" s="35"/>
      <c r="TXV41" s="35"/>
      <c r="TXW41" s="35"/>
      <c r="TXX41" s="35"/>
      <c r="TXY41" s="35"/>
      <c r="TXZ41" s="35"/>
      <c r="TYA41" s="36"/>
      <c r="TYB41" s="37"/>
      <c r="TYC41" s="16"/>
      <c r="TYD41" s="38"/>
      <c r="TYE41" s="39"/>
      <c r="TYF41" s="32"/>
      <c r="TYG41" s="32"/>
      <c r="TYH41" s="298"/>
      <c r="TYI41" s="298"/>
      <c r="TYJ41" s="298"/>
      <c r="TYK41" s="87"/>
      <c r="TYL41" s="87"/>
      <c r="TYM41" s="33"/>
      <c r="TYN41" s="33"/>
      <c r="TYO41" s="87"/>
      <c r="TYP41" s="87"/>
      <c r="TYQ41" s="87"/>
      <c r="TYR41" s="87"/>
      <c r="TYS41" s="34"/>
      <c r="TYT41" s="34"/>
      <c r="TYU41" s="35"/>
      <c r="TYV41" s="35"/>
      <c r="TYW41" s="35"/>
      <c r="TYX41" s="35"/>
      <c r="TYY41" s="35"/>
      <c r="TYZ41" s="35"/>
      <c r="TZA41" s="35"/>
      <c r="TZB41" s="35"/>
      <c r="TZC41" s="35"/>
      <c r="TZD41" s="35"/>
      <c r="TZE41" s="35"/>
      <c r="TZF41" s="35"/>
      <c r="TZG41" s="36"/>
      <c r="TZH41" s="35"/>
      <c r="TZI41" s="35"/>
      <c r="TZJ41" s="35"/>
      <c r="TZK41" s="35"/>
      <c r="TZL41" s="35"/>
      <c r="TZM41" s="35"/>
      <c r="TZN41" s="35"/>
      <c r="TZO41" s="35"/>
      <c r="TZP41" s="35"/>
      <c r="TZQ41" s="35"/>
      <c r="TZR41" s="35"/>
      <c r="TZS41" s="35"/>
      <c r="TZT41" s="36"/>
      <c r="TZU41" s="37"/>
      <c r="TZV41" s="16"/>
      <c r="TZW41" s="38"/>
      <c r="TZX41" s="39"/>
      <c r="TZY41" s="32"/>
      <c r="TZZ41" s="32"/>
      <c r="UAA41" s="298"/>
      <c r="UAB41" s="298"/>
      <c r="UAC41" s="298"/>
      <c r="UAD41" s="87"/>
      <c r="UAE41" s="87"/>
      <c r="UAF41" s="33"/>
      <c r="UAG41" s="33"/>
      <c r="UAH41" s="87"/>
      <c r="UAI41" s="87"/>
      <c r="UAJ41" s="87"/>
      <c r="UAK41" s="87"/>
      <c r="UAL41" s="34"/>
      <c r="UAM41" s="34"/>
      <c r="UAN41" s="35"/>
      <c r="UAO41" s="35"/>
      <c r="UAP41" s="35"/>
      <c r="UAQ41" s="35"/>
      <c r="UAR41" s="35"/>
      <c r="UAS41" s="35"/>
      <c r="UAT41" s="35"/>
      <c r="UAU41" s="35"/>
      <c r="UAV41" s="35"/>
      <c r="UAW41" s="35"/>
      <c r="UAX41" s="35"/>
      <c r="UAY41" s="35"/>
      <c r="UAZ41" s="36"/>
      <c r="UBA41" s="35"/>
      <c r="UBB41" s="35"/>
      <c r="UBC41" s="35"/>
      <c r="UBD41" s="35"/>
      <c r="UBE41" s="35"/>
      <c r="UBF41" s="35"/>
      <c r="UBG41" s="35"/>
      <c r="UBH41" s="35"/>
      <c r="UBI41" s="35"/>
      <c r="UBJ41" s="35"/>
      <c r="UBK41" s="35"/>
      <c r="UBL41" s="35"/>
      <c r="UBM41" s="36"/>
      <c r="UBN41" s="37"/>
      <c r="UBO41" s="16"/>
      <c r="UBP41" s="38"/>
      <c r="UBQ41" s="39"/>
      <c r="UBR41" s="32"/>
      <c r="UBS41" s="32"/>
      <c r="UBT41" s="298"/>
      <c r="UBU41" s="298"/>
      <c r="UBV41" s="298"/>
      <c r="UBW41" s="87"/>
      <c r="UBX41" s="87"/>
      <c r="UBY41" s="33"/>
      <c r="UBZ41" s="33"/>
      <c r="UCA41" s="87"/>
      <c r="UCB41" s="87"/>
      <c r="UCC41" s="87"/>
      <c r="UCD41" s="87"/>
      <c r="UCE41" s="34"/>
      <c r="UCF41" s="34"/>
      <c r="UCG41" s="35"/>
      <c r="UCH41" s="35"/>
      <c r="UCI41" s="35"/>
      <c r="UCJ41" s="35"/>
      <c r="UCK41" s="35"/>
      <c r="UCL41" s="35"/>
      <c r="UCM41" s="35"/>
      <c r="UCN41" s="35"/>
      <c r="UCO41" s="35"/>
      <c r="UCP41" s="35"/>
      <c r="UCQ41" s="35"/>
      <c r="UCR41" s="35"/>
      <c r="UCS41" s="36"/>
      <c r="UCT41" s="35"/>
      <c r="UCU41" s="35"/>
      <c r="UCV41" s="35"/>
      <c r="UCW41" s="35"/>
      <c r="UCX41" s="35"/>
      <c r="UCY41" s="35"/>
      <c r="UCZ41" s="35"/>
      <c r="UDA41" s="35"/>
      <c r="UDB41" s="35"/>
      <c r="UDC41" s="35"/>
      <c r="UDD41" s="35"/>
      <c r="UDE41" s="35"/>
      <c r="UDF41" s="36"/>
      <c r="UDG41" s="37"/>
      <c r="UDH41" s="16"/>
      <c r="UDI41" s="38"/>
      <c r="UDJ41" s="39"/>
      <c r="UDK41" s="32"/>
      <c r="UDL41" s="32"/>
      <c r="UDM41" s="298"/>
      <c r="UDN41" s="298"/>
      <c r="UDO41" s="298"/>
      <c r="UDP41" s="87"/>
      <c r="UDQ41" s="87"/>
      <c r="UDR41" s="33"/>
      <c r="UDS41" s="33"/>
      <c r="UDT41" s="87"/>
      <c r="UDU41" s="87"/>
      <c r="UDV41" s="87"/>
      <c r="UDW41" s="87"/>
      <c r="UDX41" s="34"/>
      <c r="UDY41" s="34"/>
      <c r="UDZ41" s="35"/>
      <c r="UEA41" s="35"/>
      <c r="UEB41" s="35"/>
      <c r="UEC41" s="35"/>
      <c r="UED41" s="35"/>
      <c r="UEE41" s="35"/>
      <c r="UEF41" s="35"/>
      <c r="UEG41" s="35"/>
      <c r="UEH41" s="35"/>
      <c r="UEI41" s="35"/>
      <c r="UEJ41" s="35"/>
      <c r="UEK41" s="35"/>
      <c r="UEL41" s="36"/>
      <c r="UEM41" s="35"/>
      <c r="UEN41" s="35"/>
      <c r="UEO41" s="35"/>
      <c r="UEP41" s="35"/>
      <c r="UEQ41" s="35"/>
      <c r="UER41" s="35"/>
      <c r="UES41" s="35"/>
      <c r="UET41" s="35"/>
      <c r="UEU41" s="35"/>
      <c r="UEV41" s="35"/>
      <c r="UEW41" s="35"/>
      <c r="UEX41" s="35"/>
      <c r="UEY41" s="36"/>
      <c r="UEZ41" s="37"/>
      <c r="UFA41" s="16"/>
      <c r="UFB41" s="38"/>
      <c r="UFC41" s="39"/>
      <c r="UFD41" s="32"/>
      <c r="UFE41" s="32"/>
      <c r="UFF41" s="298"/>
      <c r="UFG41" s="298"/>
      <c r="UFH41" s="298"/>
      <c r="UFI41" s="87"/>
      <c r="UFJ41" s="87"/>
      <c r="UFK41" s="33"/>
      <c r="UFL41" s="33"/>
      <c r="UFM41" s="87"/>
      <c r="UFN41" s="87"/>
      <c r="UFO41" s="87"/>
      <c r="UFP41" s="87"/>
      <c r="UFQ41" s="34"/>
      <c r="UFR41" s="34"/>
      <c r="UFS41" s="35"/>
      <c r="UFT41" s="35"/>
      <c r="UFU41" s="35"/>
      <c r="UFV41" s="35"/>
      <c r="UFW41" s="35"/>
      <c r="UFX41" s="35"/>
      <c r="UFY41" s="35"/>
      <c r="UFZ41" s="35"/>
      <c r="UGA41" s="35"/>
      <c r="UGB41" s="35"/>
      <c r="UGC41" s="35"/>
      <c r="UGD41" s="35"/>
      <c r="UGE41" s="36"/>
      <c r="UGF41" s="35"/>
      <c r="UGG41" s="35"/>
      <c r="UGH41" s="35"/>
      <c r="UGI41" s="35"/>
      <c r="UGJ41" s="35"/>
      <c r="UGK41" s="35"/>
      <c r="UGL41" s="35"/>
      <c r="UGM41" s="35"/>
      <c r="UGN41" s="35"/>
      <c r="UGO41" s="35"/>
      <c r="UGP41" s="35"/>
      <c r="UGQ41" s="35"/>
      <c r="UGR41" s="36"/>
      <c r="UGS41" s="37"/>
      <c r="UGT41" s="16"/>
      <c r="UGU41" s="38"/>
      <c r="UGV41" s="39"/>
      <c r="UGW41" s="32"/>
      <c r="UGX41" s="32"/>
      <c r="UGY41" s="298"/>
      <c r="UGZ41" s="298"/>
      <c r="UHA41" s="298"/>
      <c r="UHB41" s="87"/>
      <c r="UHC41" s="87"/>
      <c r="UHD41" s="33"/>
      <c r="UHE41" s="33"/>
      <c r="UHF41" s="87"/>
      <c r="UHG41" s="87"/>
      <c r="UHH41" s="87"/>
      <c r="UHI41" s="87"/>
      <c r="UHJ41" s="34"/>
      <c r="UHK41" s="34"/>
      <c r="UHL41" s="35"/>
      <c r="UHM41" s="35"/>
      <c r="UHN41" s="35"/>
      <c r="UHO41" s="35"/>
      <c r="UHP41" s="35"/>
      <c r="UHQ41" s="35"/>
      <c r="UHR41" s="35"/>
      <c r="UHS41" s="35"/>
      <c r="UHT41" s="35"/>
      <c r="UHU41" s="35"/>
      <c r="UHV41" s="35"/>
      <c r="UHW41" s="35"/>
      <c r="UHX41" s="36"/>
      <c r="UHY41" s="35"/>
      <c r="UHZ41" s="35"/>
      <c r="UIA41" s="35"/>
      <c r="UIB41" s="35"/>
      <c r="UIC41" s="35"/>
      <c r="UID41" s="35"/>
      <c r="UIE41" s="35"/>
      <c r="UIF41" s="35"/>
      <c r="UIG41" s="35"/>
      <c r="UIH41" s="35"/>
      <c r="UII41" s="35"/>
      <c r="UIJ41" s="35"/>
      <c r="UIK41" s="36"/>
      <c r="UIL41" s="37"/>
      <c r="UIM41" s="16"/>
      <c r="UIN41" s="38"/>
      <c r="UIO41" s="39"/>
      <c r="UIP41" s="32"/>
      <c r="UIQ41" s="32"/>
      <c r="UIR41" s="298"/>
      <c r="UIS41" s="298"/>
      <c r="UIT41" s="298"/>
      <c r="UIU41" s="87"/>
      <c r="UIV41" s="87"/>
      <c r="UIW41" s="33"/>
      <c r="UIX41" s="33"/>
      <c r="UIY41" s="87"/>
      <c r="UIZ41" s="87"/>
      <c r="UJA41" s="87"/>
      <c r="UJB41" s="87"/>
      <c r="UJC41" s="34"/>
      <c r="UJD41" s="34"/>
      <c r="UJE41" s="35"/>
      <c r="UJF41" s="35"/>
      <c r="UJG41" s="35"/>
      <c r="UJH41" s="35"/>
      <c r="UJI41" s="35"/>
      <c r="UJJ41" s="35"/>
      <c r="UJK41" s="35"/>
      <c r="UJL41" s="35"/>
      <c r="UJM41" s="35"/>
      <c r="UJN41" s="35"/>
      <c r="UJO41" s="35"/>
      <c r="UJP41" s="35"/>
      <c r="UJQ41" s="36"/>
      <c r="UJR41" s="35"/>
      <c r="UJS41" s="35"/>
      <c r="UJT41" s="35"/>
      <c r="UJU41" s="35"/>
      <c r="UJV41" s="35"/>
      <c r="UJW41" s="35"/>
      <c r="UJX41" s="35"/>
      <c r="UJY41" s="35"/>
      <c r="UJZ41" s="35"/>
      <c r="UKA41" s="35"/>
      <c r="UKB41" s="35"/>
      <c r="UKC41" s="35"/>
      <c r="UKD41" s="36"/>
      <c r="UKE41" s="37"/>
      <c r="UKF41" s="16"/>
      <c r="UKG41" s="38"/>
      <c r="UKH41" s="39"/>
      <c r="UKI41" s="32"/>
      <c r="UKJ41" s="32"/>
      <c r="UKK41" s="298"/>
      <c r="UKL41" s="298"/>
      <c r="UKM41" s="298"/>
      <c r="UKN41" s="87"/>
      <c r="UKO41" s="87"/>
      <c r="UKP41" s="33"/>
      <c r="UKQ41" s="33"/>
      <c r="UKR41" s="87"/>
      <c r="UKS41" s="87"/>
      <c r="UKT41" s="87"/>
      <c r="UKU41" s="87"/>
      <c r="UKV41" s="34"/>
      <c r="UKW41" s="34"/>
      <c r="UKX41" s="35"/>
      <c r="UKY41" s="35"/>
      <c r="UKZ41" s="35"/>
      <c r="ULA41" s="35"/>
      <c r="ULB41" s="35"/>
      <c r="ULC41" s="35"/>
      <c r="ULD41" s="35"/>
      <c r="ULE41" s="35"/>
      <c r="ULF41" s="35"/>
      <c r="ULG41" s="35"/>
      <c r="ULH41" s="35"/>
      <c r="ULI41" s="35"/>
      <c r="ULJ41" s="36"/>
      <c r="ULK41" s="35"/>
      <c r="ULL41" s="35"/>
      <c r="ULM41" s="35"/>
      <c r="ULN41" s="35"/>
      <c r="ULO41" s="35"/>
      <c r="ULP41" s="35"/>
      <c r="ULQ41" s="35"/>
      <c r="ULR41" s="35"/>
      <c r="ULS41" s="35"/>
      <c r="ULT41" s="35"/>
      <c r="ULU41" s="35"/>
      <c r="ULV41" s="35"/>
      <c r="ULW41" s="36"/>
      <c r="ULX41" s="37"/>
      <c r="ULY41" s="16"/>
      <c r="ULZ41" s="38"/>
      <c r="UMA41" s="39"/>
      <c r="UMB41" s="32"/>
      <c r="UMC41" s="32"/>
      <c r="UMD41" s="298"/>
      <c r="UME41" s="298"/>
      <c r="UMF41" s="298"/>
      <c r="UMG41" s="87"/>
      <c r="UMH41" s="87"/>
      <c r="UMI41" s="33"/>
      <c r="UMJ41" s="33"/>
      <c r="UMK41" s="87"/>
      <c r="UML41" s="87"/>
      <c r="UMM41" s="87"/>
      <c r="UMN41" s="87"/>
      <c r="UMO41" s="34"/>
      <c r="UMP41" s="34"/>
      <c r="UMQ41" s="35"/>
      <c r="UMR41" s="35"/>
      <c r="UMS41" s="35"/>
      <c r="UMT41" s="35"/>
      <c r="UMU41" s="35"/>
      <c r="UMV41" s="35"/>
      <c r="UMW41" s="35"/>
      <c r="UMX41" s="35"/>
      <c r="UMY41" s="35"/>
      <c r="UMZ41" s="35"/>
      <c r="UNA41" s="35"/>
      <c r="UNB41" s="35"/>
      <c r="UNC41" s="36"/>
      <c r="UND41" s="35"/>
      <c r="UNE41" s="35"/>
      <c r="UNF41" s="35"/>
      <c r="UNG41" s="35"/>
      <c r="UNH41" s="35"/>
      <c r="UNI41" s="35"/>
      <c r="UNJ41" s="35"/>
      <c r="UNK41" s="35"/>
      <c r="UNL41" s="35"/>
      <c r="UNM41" s="35"/>
      <c r="UNN41" s="35"/>
      <c r="UNO41" s="35"/>
      <c r="UNP41" s="36"/>
      <c r="UNQ41" s="37"/>
      <c r="UNR41" s="16"/>
      <c r="UNS41" s="38"/>
      <c r="UNT41" s="39"/>
      <c r="UNU41" s="32"/>
      <c r="UNV41" s="32"/>
      <c r="UNW41" s="298"/>
      <c r="UNX41" s="298"/>
      <c r="UNY41" s="298"/>
      <c r="UNZ41" s="87"/>
      <c r="UOA41" s="87"/>
      <c r="UOB41" s="33"/>
      <c r="UOC41" s="33"/>
      <c r="UOD41" s="87"/>
      <c r="UOE41" s="87"/>
      <c r="UOF41" s="87"/>
      <c r="UOG41" s="87"/>
      <c r="UOH41" s="34"/>
      <c r="UOI41" s="34"/>
      <c r="UOJ41" s="35"/>
      <c r="UOK41" s="35"/>
      <c r="UOL41" s="35"/>
      <c r="UOM41" s="35"/>
      <c r="UON41" s="35"/>
      <c r="UOO41" s="35"/>
      <c r="UOP41" s="35"/>
      <c r="UOQ41" s="35"/>
      <c r="UOR41" s="35"/>
      <c r="UOS41" s="35"/>
      <c r="UOT41" s="35"/>
      <c r="UOU41" s="35"/>
      <c r="UOV41" s="36"/>
      <c r="UOW41" s="35"/>
      <c r="UOX41" s="35"/>
      <c r="UOY41" s="35"/>
      <c r="UOZ41" s="35"/>
      <c r="UPA41" s="35"/>
      <c r="UPB41" s="35"/>
      <c r="UPC41" s="35"/>
      <c r="UPD41" s="35"/>
      <c r="UPE41" s="35"/>
      <c r="UPF41" s="35"/>
      <c r="UPG41" s="35"/>
      <c r="UPH41" s="35"/>
      <c r="UPI41" s="36"/>
      <c r="UPJ41" s="37"/>
      <c r="UPK41" s="16"/>
      <c r="UPL41" s="38"/>
      <c r="UPM41" s="39"/>
      <c r="UPN41" s="32"/>
      <c r="UPO41" s="32"/>
      <c r="UPP41" s="298"/>
      <c r="UPQ41" s="298"/>
      <c r="UPR41" s="298"/>
      <c r="UPS41" s="87"/>
      <c r="UPT41" s="87"/>
      <c r="UPU41" s="33"/>
      <c r="UPV41" s="33"/>
      <c r="UPW41" s="87"/>
      <c r="UPX41" s="87"/>
      <c r="UPY41" s="87"/>
      <c r="UPZ41" s="87"/>
      <c r="UQA41" s="34"/>
      <c r="UQB41" s="34"/>
      <c r="UQC41" s="35"/>
      <c r="UQD41" s="35"/>
      <c r="UQE41" s="35"/>
      <c r="UQF41" s="35"/>
      <c r="UQG41" s="35"/>
      <c r="UQH41" s="35"/>
      <c r="UQI41" s="35"/>
      <c r="UQJ41" s="35"/>
      <c r="UQK41" s="35"/>
      <c r="UQL41" s="35"/>
      <c r="UQM41" s="35"/>
      <c r="UQN41" s="35"/>
      <c r="UQO41" s="36"/>
      <c r="UQP41" s="35"/>
      <c r="UQQ41" s="35"/>
      <c r="UQR41" s="35"/>
      <c r="UQS41" s="35"/>
      <c r="UQT41" s="35"/>
      <c r="UQU41" s="35"/>
      <c r="UQV41" s="35"/>
      <c r="UQW41" s="35"/>
      <c r="UQX41" s="35"/>
      <c r="UQY41" s="35"/>
      <c r="UQZ41" s="35"/>
      <c r="URA41" s="35"/>
      <c r="URB41" s="36"/>
      <c r="URC41" s="37"/>
      <c r="URD41" s="16"/>
      <c r="URE41" s="38"/>
      <c r="URF41" s="39"/>
      <c r="URG41" s="32"/>
      <c r="URH41" s="32"/>
      <c r="URI41" s="298"/>
      <c r="URJ41" s="298"/>
      <c r="URK41" s="298"/>
      <c r="URL41" s="87"/>
      <c r="URM41" s="87"/>
      <c r="URN41" s="33"/>
      <c r="URO41" s="33"/>
      <c r="URP41" s="87"/>
      <c r="URQ41" s="87"/>
      <c r="URR41" s="87"/>
      <c r="URS41" s="87"/>
      <c r="URT41" s="34"/>
      <c r="URU41" s="34"/>
      <c r="URV41" s="35"/>
      <c r="URW41" s="35"/>
      <c r="URX41" s="35"/>
      <c r="URY41" s="35"/>
      <c r="URZ41" s="35"/>
      <c r="USA41" s="35"/>
      <c r="USB41" s="35"/>
      <c r="USC41" s="35"/>
      <c r="USD41" s="35"/>
      <c r="USE41" s="35"/>
      <c r="USF41" s="35"/>
      <c r="USG41" s="35"/>
      <c r="USH41" s="36"/>
      <c r="USI41" s="35"/>
      <c r="USJ41" s="35"/>
      <c r="USK41" s="35"/>
      <c r="USL41" s="35"/>
      <c r="USM41" s="35"/>
      <c r="USN41" s="35"/>
      <c r="USO41" s="35"/>
      <c r="USP41" s="35"/>
      <c r="USQ41" s="35"/>
      <c r="USR41" s="35"/>
      <c r="USS41" s="35"/>
      <c r="UST41" s="35"/>
      <c r="USU41" s="36"/>
      <c r="USV41" s="37"/>
      <c r="USW41" s="16"/>
      <c r="USX41" s="38"/>
      <c r="USY41" s="39"/>
      <c r="USZ41" s="32"/>
      <c r="UTA41" s="32"/>
      <c r="UTB41" s="298"/>
      <c r="UTC41" s="298"/>
      <c r="UTD41" s="298"/>
      <c r="UTE41" s="87"/>
      <c r="UTF41" s="87"/>
      <c r="UTG41" s="33"/>
      <c r="UTH41" s="33"/>
      <c r="UTI41" s="87"/>
      <c r="UTJ41" s="87"/>
      <c r="UTK41" s="87"/>
      <c r="UTL41" s="87"/>
      <c r="UTM41" s="34"/>
      <c r="UTN41" s="34"/>
      <c r="UTO41" s="35"/>
      <c r="UTP41" s="35"/>
      <c r="UTQ41" s="35"/>
      <c r="UTR41" s="35"/>
      <c r="UTS41" s="35"/>
      <c r="UTT41" s="35"/>
      <c r="UTU41" s="35"/>
      <c r="UTV41" s="35"/>
      <c r="UTW41" s="35"/>
      <c r="UTX41" s="35"/>
      <c r="UTY41" s="35"/>
      <c r="UTZ41" s="35"/>
      <c r="UUA41" s="36"/>
      <c r="UUB41" s="35"/>
      <c r="UUC41" s="35"/>
      <c r="UUD41" s="35"/>
      <c r="UUE41" s="35"/>
      <c r="UUF41" s="35"/>
      <c r="UUG41" s="35"/>
      <c r="UUH41" s="35"/>
      <c r="UUI41" s="35"/>
      <c r="UUJ41" s="35"/>
      <c r="UUK41" s="35"/>
      <c r="UUL41" s="35"/>
      <c r="UUM41" s="35"/>
      <c r="UUN41" s="36"/>
      <c r="UUO41" s="37"/>
      <c r="UUP41" s="16"/>
      <c r="UUQ41" s="38"/>
      <c r="UUR41" s="39"/>
      <c r="UUS41" s="32"/>
      <c r="UUT41" s="32"/>
      <c r="UUU41" s="298"/>
      <c r="UUV41" s="298"/>
      <c r="UUW41" s="298"/>
      <c r="UUX41" s="87"/>
      <c r="UUY41" s="87"/>
      <c r="UUZ41" s="33"/>
      <c r="UVA41" s="33"/>
      <c r="UVB41" s="87"/>
      <c r="UVC41" s="87"/>
      <c r="UVD41" s="87"/>
      <c r="UVE41" s="87"/>
      <c r="UVF41" s="34"/>
      <c r="UVG41" s="34"/>
      <c r="UVH41" s="35"/>
      <c r="UVI41" s="35"/>
      <c r="UVJ41" s="35"/>
      <c r="UVK41" s="35"/>
      <c r="UVL41" s="35"/>
      <c r="UVM41" s="35"/>
      <c r="UVN41" s="35"/>
      <c r="UVO41" s="35"/>
      <c r="UVP41" s="35"/>
      <c r="UVQ41" s="35"/>
      <c r="UVR41" s="35"/>
      <c r="UVS41" s="35"/>
      <c r="UVT41" s="36"/>
      <c r="UVU41" s="35"/>
      <c r="UVV41" s="35"/>
      <c r="UVW41" s="35"/>
      <c r="UVX41" s="35"/>
      <c r="UVY41" s="35"/>
      <c r="UVZ41" s="35"/>
      <c r="UWA41" s="35"/>
      <c r="UWB41" s="35"/>
      <c r="UWC41" s="35"/>
      <c r="UWD41" s="35"/>
      <c r="UWE41" s="35"/>
      <c r="UWF41" s="35"/>
      <c r="UWG41" s="36"/>
      <c r="UWH41" s="37"/>
      <c r="UWI41" s="16"/>
      <c r="UWJ41" s="38"/>
      <c r="UWK41" s="39"/>
      <c r="UWL41" s="32"/>
      <c r="UWM41" s="32"/>
      <c r="UWN41" s="298"/>
      <c r="UWO41" s="298"/>
      <c r="UWP41" s="298"/>
      <c r="UWQ41" s="87"/>
      <c r="UWR41" s="87"/>
      <c r="UWS41" s="33"/>
      <c r="UWT41" s="33"/>
      <c r="UWU41" s="87"/>
      <c r="UWV41" s="87"/>
      <c r="UWW41" s="87"/>
      <c r="UWX41" s="87"/>
      <c r="UWY41" s="34"/>
      <c r="UWZ41" s="34"/>
      <c r="UXA41" s="35"/>
      <c r="UXB41" s="35"/>
      <c r="UXC41" s="35"/>
      <c r="UXD41" s="35"/>
      <c r="UXE41" s="35"/>
      <c r="UXF41" s="35"/>
      <c r="UXG41" s="35"/>
      <c r="UXH41" s="35"/>
      <c r="UXI41" s="35"/>
      <c r="UXJ41" s="35"/>
      <c r="UXK41" s="35"/>
      <c r="UXL41" s="35"/>
      <c r="UXM41" s="36"/>
      <c r="UXN41" s="35"/>
      <c r="UXO41" s="35"/>
      <c r="UXP41" s="35"/>
      <c r="UXQ41" s="35"/>
      <c r="UXR41" s="35"/>
      <c r="UXS41" s="35"/>
      <c r="UXT41" s="35"/>
      <c r="UXU41" s="35"/>
      <c r="UXV41" s="35"/>
      <c r="UXW41" s="35"/>
      <c r="UXX41" s="35"/>
      <c r="UXY41" s="35"/>
      <c r="UXZ41" s="36"/>
      <c r="UYA41" s="37"/>
      <c r="UYB41" s="16"/>
      <c r="UYC41" s="38"/>
      <c r="UYD41" s="39"/>
      <c r="UYE41" s="32"/>
      <c r="UYF41" s="32"/>
      <c r="UYG41" s="298"/>
      <c r="UYH41" s="298"/>
      <c r="UYI41" s="298"/>
      <c r="UYJ41" s="87"/>
      <c r="UYK41" s="87"/>
      <c r="UYL41" s="33"/>
      <c r="UYM41" s="33"/>
      <c r="UYN41" s="87"/>
      <c r="UYO41" s="87"/>
      <c r="UYP41" s="87"/>
      <c r="UYQ41" s="87"/>
      <c r="UYR41" s="34"/>
      <c r="UYS41" s="34"/>
      <c r="UYT41" s="35"/>
      <c r="UYU41" s="35"/>
      <c r="UYV41" s="35"/>
      <c r="UYW41" s="35"/>
      <c r="UYX41" s="35"/>
      <c r="UYY41" s="35"/>
      <c r="UYZ41" s="35"/>
      <c r="UZA41" s="35"/>
      <c r="UZB41" s="35"/>
      <c r="UZC41" s="35"/>
      <c r="UZD41" s="35"/>
      <c r="UZE41" s="35"/>
      <c r="UZF41" s="36"/>
      <c r="UZG41" s="35"/>
      <c r="UZH41" s="35"/>
      <c r="UZI41" s="35"/>
      <c r="UZJ41" s="35"/>
      <c r="UZK41" s="35"/>
      <c r="UZL41" s="35"/>
      <c r="UZM41" s="35"/>
      <c r="UZN41" s="35"/>
      <c r="UZO41" s="35"/>
      <c r="UZP41" s="35"/>
      <c r="UZQ41" s="35"/>
      <c r="UZR41" s="35"/>
      <c r="UZS41" s="36"/>
      <c r="UZT41" s="37"/>
      <c r="UZU41" s="16"/>
      <c r="UZV41" s="38"/>
      <c r="UZW41" s="39"/>
      <c r="UZX41" s="32"/>
      <c r="UZY41" s="32"/>
      <c r="UZZ41" s="298"/>
      <c r="VAA41" s="298"/>
      <c r="VAB41" s="298"/>
      <c r="VAC41" s="87"/>
      <c r="VAD41" s="87"/>
      <c r="VAE41" s="33"/>
      <c r="VAF41" s="33"/>
      <c r="VAG41" s="87"/>
      <c r="VAH41" s="87"/>
      <c r="VAI41" s="87"/>
      <c r="VAJ41" s="87"/>
      <c r="VAK41" s="34"/>
      <c r="VAL41" s="34"/>
      <c r="VAM41" s="35"/>
      <c r="VAN41" s="35"/>
      <c r="VAO41" s="35"/>
      <c r="VAP41" s="35"/>
      <c r="VAQ41" s="35"/>
      <c r="VAR41" s="35"/>
      <c r="VAS41" s="35"/>
      <c r="VAT41" s="35"/>
      <c r="VAU41" s="35"/>
      <c r="VAV41" s="35"/>
      <c r="VAW41" s="35"/>
      <c r="VAX41" s="35"/>
      <c r="VAY41" s="36"/>
      <c r="VAZ41" s="35"/>
      <c r="VBA41" s="35"/>
      <c r="VBB41" s="35"/>
      <c r="VBC41" s="35"/>
      <c r="VBD41" s="35"/>
      <c r="VBE41" s="35"/>
      <c r="VBF41" s="35"/>
      <c r="VBG41" s="35"/>
      <c r="VBH41" s="35"/>
      <c r="VBI41" s="35"/>
      <c r="VBJ41" s="35"/>
      <c r="VBK41" s="35"/>
      <c r="VBL41" s="36"/>
      <c r="VBM41" s="37"/>
      <c r="VBN41" s="16"/>
      <c r="VBO41" s="38"/>
      <c r="VBP41" s="39"/>
      <c r="VBQ41" s="32"/>
      <c r="VBR41" s="32"/>
      <c r="VBS41" s="298"/>
      <c r="VBT41" s="298"/>
      <c r="VBU41" s="298"/>
      <c r="VBV41" s="87"/>
      <c r="VBW41" s="87"/>
      <c r="VBX41" s="33"/>
      <c r="VBY41" s="33"/>
      <c r="VBZ41" s="87"/>
      <c r="VCA41" s="87"/>
      <c r="VCB41" s="87"/>
      <c r="VCC41" s="87"/>
      <c r="VCD41" s="34"/>
      <c r="VCE41" s="34"/>
      <c r="VCF41" s="35"/>
      <c r="VCG41" s="35"/>
      <c r="VCH41" s="35"/>
      <c r="VCI41" s="35"/>
      <c r="VCJ41" s="35"/>
      <c r="VCK41" s="35"/>
      <c r="VCL41" s="35"/>
      <c r="VCM41" s="35"/>
      <c r="VCN41" s="35"/>
      <c r="VCO41" s="35"/>
      <c r="VCP41" s="35"/>
      <c r="VCQ41" s="35"/>
      <c r="VCR41" s="36"/>
      <c r="VCS41" s="35"/>
      <c r="VCT41" s="35"/>
      <c r="VCU41" s="35"/>
      <c r="VCV41" s="35"/>
      <c r="VCW41" s="35"/>
      <c r="VCX41" s="35"/>
      <c r="VCY41" s="35"/>
      <c r="VCZ41" s="35"/>
      <c r="VDA41" s="35"/>
      <c r="VDB41" s="35"/>
      <c r="VDC41" s="35"/>
      <c r="VDD41" s="35"/>
      <c r="VDE41" s="36"/>
      <c r="VDF41" s="37"/>
      <c r="VDG41" s="16"/>
      <c r="VDH41" s="38"/>
      <c r="VDI41" s="39"/>
      <c r="VDJ41" s="32"/>
      <c r="VDK41" s="32"/>
      <c r="VDL41" s="298"/>
      <c r="VDM41" s="298"/>
      <c r="VDN41" s="298"/>
      <c r="VDO41" s="87"/>
      <c r="VDP41" s="87"/>
      <c r="VDQ41" s="33"/>
      <c r="VDR41" s="33"/>
      <c r="VDS41" s="87"/>
      <c r="VDT41" s="87"/>
      <c r="VDU41" s="87"/>
      <c r="VDV41" s="87"/>
      <c r="VDW41" s="34"/>
      <c r="VDX41" s="34"/>
      <c r="VDY41" s="35"/>
      <c r="VDZ41" s="35"/>
      <c r="VEA41" s="35"/>
      <c r="VEB41" s="35"/>
      <c r="VEC41" s="35"/>
      <c r="VED41" s="35"/>
      <c r="VEE41" s="35"/>
      <c r="VEF41" s="35"/>
      <c r="VEG41" s="35"/>
      <c r="VEH41" s="35"/>
      <c r="VEI41" s="35"/>
      <c r="VEJ41" s="35"/>
      <c r="VEK41" s="36"/>
      <c r="VEL41" s="35"/>
      <c r="VEM41" s="35"/>
      <c r="VEN41" s="35"/>
      <c r="VEO41" s="35"/>
      <c r="VEP41" s="35"/>
      <c r="VEQ41" s="35"/>
      <c r="VER41" s="35"/>
      <c r="VES41" s="35"/>
      <c r="VET41" s="35"/>
      <c r="VEU41" s="35"/>
      <c r="VEV41" s="35"/>
      <c r="VEW41" s="35"/>
      <c r="VEX41" s="36"/>
      <c r="VEY41" s="37"/>
      <c r="VEZ41" s="16"/>
      <c r="VFA41" s="38"/>
      <c r="VFB41" s="39"/>
      <c r="VFC41" s="32"/>
      <c r="VFD41" s="32"/>
      <c r="VFE41" s="298"/>
      <c r="VFF41" s="298"/>
      <c r="VFG41" s="298"/>
      <c r="VFH41" s="87"/>
      <c r="VFI41" s="87"/>
      <c r="VFJ41" s="33"/>
      <c r="VFK41" s="33"/>
      <c r="VFL41" s="87"/>
      <c r="VFM41" s="87"/>
      <c r="VFN41" s="87"/>
      <c r="VFO41" s="87"/>
      <c r="VFP41" s="34"/>
      <c r="VFQ41" s="34"/>
      <c r="VFR41" s="35"/>
      <c r="VFS41" s="35"/>
      <c r="VFT41" s="35"/>
      <c r="VFU41" s="35"/>
      <c r="VFV41" s="35"/>
      <c r="VFW41" s="35"/>
      <c r="VFX41" s="35"/>
      <c r="VFY41" s="35"/>
      <c r="VFZ41" s="35"/>
      <c r="VGA41" s="35"/>
      <c r="VGB41" s="35"/>
      <c r="VGC41" s="35"/>
      <c r="VGD41" s="36"/>
      <c r="VGE41" s="35"/>
      <c r="VGF41" s="35"/>
      <c r="VGG41" s="35"/>
      <c r="VGH41" s="35"/>
      <c r="VGI41" s="35"/>
      <c r="VGJ41" s="35"/>
      <c r="VGK41" s="35"/>
      <c r="VGL41" s="35"/>
      <c r="VGM41" s="35"/>
      <c r="VGN41" s="35"/>
      <c r="VGO41" s="35"/>
      <c r="VGP41" s="35"/>
      <c r="VGQ41" s="36"/>
      <c r="VGR41" s="37"/>
      <c r="VGS41" s="16"/>
      <c r="VGT41" s="38"/>
      <c r="VGU41" s="39"/>
      <c r="VGV41" s="32"/>
      <c r="VGW41" s="32"/>
      <c r="VGX41" s="298"/>
      <c r="VGY41" s="298"/>
      <c r="VGZ41" s="298"/>
      <c r="VHA41" s="87"/>
      <c r="VHB41" s="87"/>
      <c r="VHC41" s="33"/>
      <c r="VHD41" s="33"/>
      <c r="VHE41" s="87"/>
      <c r="VHF41" s="87"/>
      <c r="VHG41" s="87"/>
      <c r="VHH41" s="87"/>
      <c r="VHI41" s="34"/>
      <c r="VHJ41" s="34"/>
      <c r="VHK41" s="35"/>
      <c r="VHL41" s="35"/>
      <c r="VHM41" s="35"/>
      <c r="VHN41" s="35"/>
      <c r="VHO41" s="35"/>
      <c r="VHP41" s="35"/>
      <c r="VHQ41" s="35"/>
      <c r="VHR41" s="35"/>
      <c r="VHS41" s="35"/>
      <c r="VHT41" s="35"/>
      <c r="VHU41" s="35"/>
      <c r="VHV41" s="35"/>
      <c r="VHW41" s="36"/>
      <c r="VHX41" s="35"/>
      <c r="VHY41" s="35"/>
      <c r="VHZ41" s="35"/>
      <c r="VIA41" s="35"/>
      <c r="VIB41" s="35"/>
      <c r="VIC41" s="35"/>
      <c r="VID41" s="35"/>
      <c r="VIE41" s="35"/>
      <c r="VIF41" s="35"/>
      <c r="VIG41" s="35"/>
      <c r="VIH41" s="35"/>
      <c r="VII41" s="35"/>
      <c r="VIJ41" s="36"/>
      <c r="VIK41" s="37"/>
      <c r="VIL41" s="16"/>
      <c r="VIM41" s="38"/>
      <c r="VIN41" s="39"/>
      <c r="VIO41" s="32"/>
      <c r="VIP41" s="32"/>
      <c r="VIQ41" s="298"/>
      <c r="VIR41" s="298"/>
      <c r="VIS41" s="298"/>
      <c r="VIT41" s="87"/>
      <c r="VIU41" s="87"/>
      <c r="VIV41" s="33"/>
      <c r="VIW41" s="33"/>
      <c r="VIX41" s="87"/>
      <c r="VIY41" s="87"/>
      <c r="VIZ41" s="87"/>
      <c r="VJA41" s="87"/>
      <c r="VJB41" s="34"/>
      <c r="VJC41" s="34"/>
      <c r="VJD41" s="35"/>
      <c r="VJE41" s="35"/>
      <c r="VJF41" s="35"/>
      <c r="VJG41" s="35"/>
      <c r="VJH41" s="35"/>
      <c r="VJI41" s="35"/>
      <c r="VJJ41" s="35"/>
      <c r="VJK41" s="35"/>
      <c r="VJL41" s="35"/>
      <c r="VJM41" s="35"/>
      <c r="VJN41" s="35"/>
      <c r="VJO41" s="35"/>
      <c r="VJP41" s="36"/>
      <c r="VJQ41" s="35"/>
      <c r="VJR41" s="35"/>
      <c r="VJS41" s="35"/>
      <c r="VJT41" s="35"/>
      <c r="VJU41" s="35"/>
      <c r="VJV41" s="35"/>
      <c r="VJW41" s="35"/>
      <c r="VJX41" s="35"/>
      <c r="VJY41" s="35"/>
      <c r="VJZ41" s="35"/>
      <c r="VKA41" s="35"/>
      <c r="VKB41" s="35"/>
      <c r="VKC41" s="36"/>
      <c r="VKD41" s="37"/>
      <c r="VKE41" s="16"/>
      <c r="VKF41" s="38"/>
      <c r="VKG41" s="39"/>
      <c r="VKH41" s="32"/>
      <c r="VKI41" s="32"/>
      <c r="VKJ41" s="298"/>
      <c r="VKK41" s="298"/>
      <c r="VKL41" s="298"/>
      <c r="VKM41" s="87"/>
      <c r="VKN41" s="87"/>
      <c r="VKO41" s="33"/>
      <c r="VKP41" s="33"/>
      <c r="VKQ41" s="87"/>
      <c r="VKR41" s="87"/>
      <c r="VKS41" s="87"/>
      <c r="VKT41" s="87"/>
      <c r="VKU41" s="34"/>
      <c r="VKV41" s="34"/>
      <c r="VKW41" s="35"/>
      <c r="VKX41" s="35"/>
      <c r="VKY41" s="35"/>
      <c r="VKZ41" s="35"/>
      <c r="VLA41" s="35"/>
      <c r="VLB41" s="35"/>
      <c r="VLC41" s="35"/>
      <c r="VLD41" s="35"/>
      <c r="VLE41" s="35"/>
      <c r="VLF41" s="35"/>
      <c r="VLG41" s="35"/>
      <c r="VLH41" s="35"/>
      <c r="VLI41" s="36"/>
      <c r="VLJ41" s="35"/>
      <c r="VLK41" s="35"/>
      <c r="VLL41" s="35"/>
      <c r="VLM41" s="35"/>
      <c r="VLN41" s="35"/>
      <c r="VLO41" s="35"/>
      <c r="VLP41" s="35"/>
      <c r="VLQ41" s="35"/>
      <c r="VLR41" s="35"/>
      <c r="VLS41" s="35"/>
      <c r="VLT41" s="35"/>
      <c r="VLU41" s="35"/>
      <c r="VLV41" s="36"/>
      <c r="VLW41" s="37"/>
      <c r="VLX41" s="16"/>
      <c r="VLY41" s="38"/>
      <c r="VLZ41" s="39"/>
      <c r="VMA41" s="32"/>
      <c r="VMB41" s="32"/>
      <c r="VMC41" s="298"/>
      <c r="VMD41" s="298"/>
      <c r="VME41" s="298"/>
      <c r="VMF41" s="87"/>
      <c r="VMG41" s="87"/>
      <c r="VMH41" s="33"/>
      <c r="VMI41" s="33"/>
      <c r="VMJ41" s="87"/>
      <c r="VMK41" s="87"/>
      <c r="VML41" s="87"/>
      <c r="VMM41" s="87"/>
      <c r="VMN41" s="34"/>
      <c r="VMO41" s="34"/>
      <c r="VMP41" s="35"/>
      <c r="VMQ41" s="35"/>
      <c r="VMR41" s="35"/>
      <c r="VMS41" s="35"/>
      <c r="VMT41" s="35"/>
      <c r="VMU41" s="35"/>
      <c r="VMV41" s="35"/>
      <c r="VMW41" s="35"/>
      <c r="VMX41" s="35"/>
      <c r="VMY41" s="35"/>
      <c r="VMZ41" s="35"/>
      <c r="VNA41" s="35"/>
      <c r="VNB41" s="36"/>
      <c r="VNC41" s="35"/>
      <c r="VND41" s="35"/>
      <c r="VNE41" s="35"/>
      <c r="VNF41" s="35"/>
      <c r="VNG41" s="35"/>
      <c r="VNH41" s="35"/>
      <c r="VNI41" s="35"/>
      <c r="VNJ41" s="35"/>
      <c r="VNK41" s="35"/>
      <c r="VNL41" s="35"/>
      <c r="VNM41" s="35"/>
      <c r="VNN41" s="35"/>
      <c r="VNO41" s="36"/>
      <c r="VNP41" s="37"/>
      <c r="VNQ41" s="16"/>
      <c r="VNR41" s="38"/>
      <c r="VNS41" s="39"/>
      <c r="VNT41" s="32"/>
      <c r="VNU41" s="32"/>
      <c r="VNV41" s="298"/>
      <c r="VNW41" s="298"/>
      <c r="VNX41" s="298"/>
      <c r="VNY41" s="87"/>
      <c r="VNZ41" s="87"/>
      <c r="VOA41" s="33"/>
      <c r="VOB41" s="33"/>
      <c r="VOC41" s="87"/>
      <c r="VOD41" s="87"/>
      <c r="VOE41" s="87"/>
      <c r="VOF41" s="87"/>
      <c r="VOG41" s="34"/>
      <c r="VOH41" s="34"/>
      <c r="VOI41" s="35"/>
      <c r="VOJ41" s="35"/>
      <c r="VOK41" s="35"/>
      <c r="VOL41" s="35"/>
      <c r="VOM41" s="35"/>
      <c r="VON41" s="35"/>
      <c r="VOO41" s="35"/>
      <c r="VOP41" s="35"/>
      <c r="VOQ41" s="35"/>
      <c r="VOR41" s="35"/>
      <c r="VOS41" s="35"/>
      <c r="VOT41" s="35"/>
      <c r="VOU41" s="36"/>
      <c r="VOV41" s="35"/>
      <c r="VOW41" s="35"/>
      <c r="VOX41" s="35"/>
      <c r="VOY41" s="35"/>
      <c r="VOZ41" s="35"/>
      <c r="VPA41" s="35"/>
      <c r="VPB41" s="35"/>
      <c r="VPC41" s="35"/>
      <c r="VPD41" s="35"/>
      <c r="VPE41" s="35"/>
      <c r="VPF41" s="35"/>
      <c r="VPG41" s="35"/>
      <c r="VPH41" s="36"/>
      <c r="VPI41" s="37"/>
      <c r="VPJ41" s="16"/>
      <c r="VPK41" s="38"/>
      <c r="VPL41" s="39"/>
      <c r="VPM41" s="32"/>
      <c r="VPN41" s="32"/>
      <c r="VPO41" s="298"/>
      <c r="VPP41" s="298"/>
      <c r="VPQ41" s="298"/>
      <c r="VPR41" s="87"/>
      <c r="VPS41" s="87"/>
      <c r="VPT41" s="33"/>
      <c r="VPU41" s="33"/>
      <c r="VPV41" s="87"/>
      <c r="VPW41" s="87"/>
      <c r="VPX41" s="87"/>
      <c r="VPY41" s="87"/>
      <c r="VPZ41" s="34"/>
      <c r="VQA41" s="34"/>
      <c r="VQB41" s="35"/>
      <c r="VQC41" s="35"/>
      <c r="VQD41" s="35"/>
      <c r="VQE41" s="35"/>
      <c r="VQF41" s="35"/>
      <c r="VQG41" s="35"/>
      <c r="VQH41" s="35"/>
      <c r="VQI41" s="35"/>
      <c r="VQJ41" s="35"/>
      <c r="VQK41" s="35"/>
      <c r="VQL41" s="35"/>
      <c r="VQM41" s="35"/>
      <c r="VQN41" s="36"/>
      <c r="VQO41" s="35"/>
      <c r="VQP41" s="35"/>
      <c r="VQQ41" s="35"/>
      <c r="VQR41" s="35"/>
      <c r="VQS41" s="35"/>
      <c r="VQT41" s="35"/>
      <c r="VQU41" s="35"/>
      <c r="VQV41" s="35"/>
      <c r="VQW41" s="35"/>
      <c r="VQX41" s="35"/>
      <c r="VQY41" s="35"/>
      <c r="VQZ41" s="35"/>
      <c r="VRA41" s="36"/>
      <c r="VRB41" s="37"/>
      <c r="VRC41" s="16"/>
      <c r="VRD41" s="38"/>
      <c r="VRE41" s="39"/>
      <c r="VRF41" s="32"/>
      <c r="VRG41" s="32"/>
      <c r="VRH41" s="298"/>
      <c r="VRI41" s="298"/>
      <c r="VRJ41" s="298"/>
      <c r="VRK41" s="87"/>
      <c r="VRL41" s="87"/>
      <c r="VRM41" s="33"/>
      <c r="VRN41" s="33"/>
      <c r="VRO41" s="87"/>
      <c r="VRP41" s="87"/>
      <c r="VRQ41" s="87"/>
      <c r="VRR41" s="87"/>
      <c r="VRS41" s="34"/>
      <c r="VRT41" s="34"/>
      <c r="VRU41" s="35"/>
      <c r="VRV41" s="35"/>
      <c r="VRW41" s="35"/>
      <c r="VRX41" s="35"/>
      <c r="VRY41" s="35"/>
      <c r="VRZ41" s="35"/>
      <c r="VSA41" s="35"/>
      <c r="VSB41" s="35"/>
      <c r="VSC41" s="35"/>
      <c r="VSD41" s="35"/>
      <c r="VSE41" s="35"/>
      <c r="VSF41" s="35"/>
      <c r="VSG41" s="36"/>
      <c r="VSH41" s="35"/>
      <c r="VSI41" s="35"/>
      <c r="VSJ41" s="35"/>
      <c r="VSK41" s="35"/>
      <c r="VSL41" s="35"/>
      <c r="VSM41" s="35"/>
      <c r="VSN41" s="35"/>
      <c r="VSO41" s="35"/>
      <c r="VSP41" s="35"/>
      <c r="VSQ41" s="35"/>
      <c r="VSR41" s="35"/>
      <c r="VSS41" s="35"/>
      <c r="VST41" s="36"/>
      <c r="VSU41" s="37"/>
      <c r="VSV41" s="16"/>
      <c r="VSW41" s="38"/>
      <c r="VSX41" s="39"/>
      <c r="VSY41" s="32"/>
      <c r="VSZ41" s="32"/>
      <c r="VTA41" s="298"/>
      <c r="VTB41" s="298"/>
      <c r="VTC41" s="298"/>
      <c r="VTD41" s="87"/>
      <c r="VTE41" s="87"/>
      <c r="VTF41" s="33"/>
      <c r="VTG41" s="33"/>
      <c r="VTH41" s="87"/>
      <c r="VTI41" s="87"/>
      <c r="VTJ41" s="87"/>
      <c r="VTK41" s="87"/>
      <c r="VTL41" s="34"/>
      <c r="VTM41" s="34"/>
      <c r="VTN41" s="35"/>
      <c r="VTO41" s="35"/>
      <c r="VTP41" s="35"/>
      <c r="VTQ41" s="35"/>
      <c r="VTR41" s="35"/>
      <c r="VTS41" s="35"/>
      <c r="VTT41" s="35"/>
      <c r="VTU41" s="35"/>
      <c r="VTV41" s="35"/>
      <c r="VTW41" s="35"/>
      <c r="VTX41" s="35"/>
      <c r="VTY41" s="35"/>
      <c r="VTZ41" s="36"/>
      <c r="VUA41" s="35"/>
      <c r="VUB41" s="35"/>
      <c r="VUC41" s="35"/>
      <c r="VUD41" s="35"/>
      <c r="VUE41" s="35"/>
      <c r="VUF41" s="35"/>
      <c r="VUG41" s="35"/>
      <c r="VUH41" s="35"/>
      <c r="VUI41" s="35"/>
      <c r="VUJ41" s="35"/>
      <c r="VUK41" s="35"/>
      <c r="VUL41" s="35"/>
      <c r="VUM41" s="36"/>
      <c r="VUN41" s="37"/>
      <c r="VUO41" s="16"/>
      <c r="VUP41" s="38"/>
      <c r="VUQ41" s="39"/>
      <c r="VUR41" s="32"/>
      <c r="VUS41" s="32"/>
      <c r="VUT41" s="298"/>
      <c r="VUU41" s="298"/>
      <c r="VUV41" s="298"/>
      <c r="VUW41" s="87"/>
      <c r="VUX41" s="87"/>
      <c r="VUY41" s="33"/>
      <c r="VUZ41" s="33"/>
      <c r="VVA41" s="87"/>
      <c r="VVB41" s="87"/>
      <c r="VVC41" s="87"/>
      <c r="VVD41" s="87"/>
      <c r="VVE41" s="34"/>
      <c r="VVF41" s="34"/>
      <c r="VVG41" s="35"/>
      <c r="VVH41" s="35"/>
      <c r="VVI41" s="35"/>
      <c r="VVJ41" s="35"/>
      <c r="VVK41" s="35"/>
      <c r="VVL41" s="35"/>
      <c r="VVM41" s="35"/>
      <c r="VVN41" s="35"/>
      <c r="VVO41" s="35"/>
      <c r="VVP41" s="35"/>
      <c r="VVQ41" s="35"/>
      <c r="VVR41" s="35"/>
      <c r="VVS41" s="36"/>
      <c r="VVT41" s="35"/>
      <c r="VVU41" s="35"/>
      <c r="VVV41" s="35"/>
      <c r="VVW41" s="35"/>
      <c r="VVX41" s="35"/>
      <c r="VVY41" s="35"/>
      <c r="VVZ41" s="35"/>
      <c r="VWA41" s="35"/>
      <c r="VWB41" s="35"/>
      <c r="VWC41" s="35"/>
      <c r="VWD41" s="35"/>
      <c r="VWE41" s="35"/>
      <c r="VWF41" s="36"/>
      <c r="VWG41" s="37"/>
      <c r="VWH41" s="16"/>
      <c r="VWI41" s="38"/>
      <c r="VWJ41" s="39"/>
      <c r="VWK41" s="32"/>
      <c r="VWL41" s="32"/>
      <c r="VWM41" s="298"/>
      <c r="VWN41" s="298"/>
      <c r="VWO41" s="298"/>
      <c r="VWP41" s="87"/>
      <c r="VWQ41" s="87"/>
      <c r="VWR41" s="33"/>
      <c r="VWS41" s="33"/>
      <c r="VWT41" s="87"/>
      <c r="VWU41" s="87"/>
      <c r="VWV41" s="87"/>
      <c r="VWW41" s="87"/>
      <c r="VWX41" s="34"/>
      <c r="VWY41" s="34"/>
      <c r="VWZ41" s="35"/>
      <c r="VXA41" s="35"/>
      <c r="VXB41" s="35"/>
      <c r="VXC41" s="35"/>
      <c r="VXD41" s="35"/>
      <c r="VXE41" s="35"/>
      <c r="VXF41" s="35"/>
      <c r="VXG41" s="35"/>
      <c r="VXH41" s="35"/>
      <c r="VXI41" s="35"/>
      <c r="VXJ41" s="35"/>
      <c r="VXK41" s="35"/>
      <c r="VXL41" s="36"/>
      <c r="VXM41" s="35"/>
      <c r="VXN41" s="35"/>
      <c r="VXO41" s="35"/>
      <c r="VXP41" s="35"/>
      <c r="VXQ41" s="35"/>
      <c r="VXR41" s="35"/>
      <c r="VXS41" s="35"/>
      <c r="VXT41" s="35"/>
      <c r="VXU41" s="35"/>
      <c r="VXV41" s="35"/>
      <c r="VXW41" s="35"/>
      <c r="VXX41" s="35"/>
      <c r="VXY41" s="36"/>
      <c r="VXZ41" s="37"/>
      <c r="VYA41" s="16"/>
      <c r="VYB41" s="38"/>
      <c r="VYC41" s="39"/>
      <c r="VYD41" s="32"/>
      <c r="VYE41" s="32"/>
      <c r="VYF41" s="298"/>
      <c r="VYG41" s="298"/>
      <c r="VYH41" s="298"/>
      <c r="VYI41" s="87"/>
      <c r="VYJ41" s="87"/>
      <c r="VYK41" s="33"/>
      <c r="VYL41" s="33"/>
      <c r="VYM41" s="87"/>
      <c r="VYN41" s="87"/>
      <c r="VYO41" s="87"/>
      <c r="VYP41" s="87"/>
      <c r="VYQ41" s="34"/>
      <c r="VYR41" s="34"/>
      <c r="VYS41" s="35"/>
      <c r="VYT41" s="35"/>
      <c r="VYU41" s="35"/>
      <c r="VYV41" s="35"/>
      <c r="VYW41" s="35"/>
      <c r="VYX41" s="35"/>
      <c r="VYY41" s="35"/>
      <c r="VYZ41" s="35"/>
      <c r="VZA41" s="35"/>
      <c r="VZB41" s="35"/>
      <c r="VZC41" s="35"/>
      <c r="VZD41" s="35"/>
      <c r="VZE41" s="36"/>
      <c r="VZF41" s="35"/>
      <c r="VZG41" s="35"/>
      <c r="VZH41" s="35"/>
      <c r="VZI41" s="35"/>
      <c r="VZJ41" s="35"/>
      <c r="VZK41" s="35"/>
      <c r="VZL41" s="35"/>
      <c r="VZM41" s="35"/>
      <c r="VZN41" s="35"/>
      <c r="VZO41" s="35"/>
      <c r="VZP41" s="35"/>
      <c r="VZQ41" s="35"/>
      <c r="VZR41" s="36"/>
      <c r="VZS41" s="37"/>
      <c r="VZT41" s="16"/>
      <c r="VZU41" s="38"/>
      <c r="VZV41" s="39"/>
      <c r="VZW41" s="32"/>
      <c r="VZX41" s="32"/>
      <c r="VZY41" s="298"/>
      <c r="VZZ41" s="298"/>
      <c r="WAA41" s="298"/>
      <c r="WAB41" s="87"/>
      <c r="WAC41" s="87"/>
      <c r="WAD41" s="33"/>
      <c r="WAE41" s="33"/>
      <c r="WAF41" s="87"/>
      <c r="WAG41" s="87"/>
      <c r="WAH41" s="87"/>
      <c r="WAI41" s="87"/>
      <c r="WAJ41" s="34"/>
      <c r="WAK41" s="34"/>
      <c r="WAL41" s="35"/>
      <c r="WAM41" s="35"/>
      <c r="WAN41" s="35"/>
      <c r="WAO41" s="35"/>
      <c r="WAP41" s="35"/>
      <c r="WAQ41" s="35"/>
      <c r="WAR41" s="35"/>
      <c r="WAS41" s="35"/>
      <c r="WAT41" s="35"/>
      <c r="WAU41" s="35"/>
      <c r="WAV41" s="35"/>
      <c r="WAW41" s="35"/>
      <c r="WAX41" s="36"/>
      <c r="WAY41" s="35"/>
      <c r="WAZ41" s="35"/>
      <c r="WBA41" s="35"/>
      <c r="WBB41" s="35"/>
      <c r="WBC41" s="35"/>
      <c r="WBD41" s="35"/>
      <c r="WBE41" s="35"/>
      <c r="WBF41" s="35"/>
      <c r="WBG41" s="35"/>
      <c r="WBH41" s="35"/>
      <c r="WBI41" s="35"/>
      <c r="WBJ41" s="35"/>
      <c r="WBK41" s="36"/>
      <c r="WBL41" s="37"/>
      <c r="WBM41" s="16"/>
      <c r="WBN41" s="38"/>
      <c r="WBO41" s="39"/>
      <c r="WBP41" s="32"/>
      <c r="WBQ41" s="32"/>
      <c r="WBR41" s="298"/>
      <c r="WBS41" s="298"/>
      <c r="WBT41" s="298"/>
      <c r="WBU41" s="87"/>
      <c r="WBV41" s="87"/>
      <c r="WBW41" s="33"/>
      <c r="WBX41" s="33"/>
      <c r="WBY41" s="87"/>
      <c r="WBZ41" s="87"/>
      <c r="WCA41" s="87"/>
      <c r="WCB41" s="87"/>
      <c r="WCC41" s="34"/>
      <c r="WCD41" s="34"/>
      <c r="WCE41" s="35"/>
      <c r="WCF41" s="35"/>
      <c r="WCG41" s="35"/>
      <c r="WCH41" s="35"/>
      <c r="WCI41" s="35"/>
      <c r="WCJ41" s="35"/>
      <c r="WCK41" s="35"/>
      <c r="WCL41" s="35"/>
      <c r="WCM41" s="35"/>
      <c r="WCN41" s="35"/>
      <c r="WCO41" s="35"/>
      <c r="WCP41" s="35"/>
      <c r="WCQ41" s="36"/>
      <c r="WCR41" s="35"/>
      <c r="WCS41" s="35"/>
      <c r="WCT41" s="35"/>
      <c r="WCU41" s="35"/>
      <c r="WCV41" s="35"/>
      <c r="WCW41" s="35"/>
      <c r="WCX41" s="35"/>
      <c r="WCY41" s="35"/>
      <c r="WCZ41" s="35"/>
      <c r="WDA41" s="35"/>
      <c r="WDB41" s="35"/>
      <c r="WDC41" s="35"/>
      <c r="WDD41" s="36"/>
      <c r="WDE41" s="37"/>
      <c r="WDF41" s="16"/>
      <c r="WDG41" s="38"/>
      <c r="WDH41" s="39"/>
      <c r="WDI41" s="32"/>
      <c r="WDJ41" s="32"/>
      <c r="WDK41" s="298"/>
      <c r="WDL41" s="298"/>
      <c r="WDM41" s="298"/>
      <c r="WDN41" s="87"/>
      <c r="WDO41" s="87"/>
      <c r="WDP41" s="33"/>
      <c r="WDQ41" s="33"/>
      <c r="WDR41" s="87"/>
      <c r="WDS41" s="87"/>
      <c r="WDT41" s="87"/>
      <c r="WDU41" s="87"/>
      <c r="WDV41" s="34"/>
      <c r="WDW41" s="34"/>
      <c r="WDX41" s="35"/>
      <c r="WDY41" s="35"/>
      <c r="WDZ41" s="35"/>
      <c r="WEA41" s="35"/>
      <c r="WEB41" s="35"/>
      <c r="WEC41" s="35"/>
      <c r="WED41" s="35"/>
      <c r="WEE41" s="35"/>
      <c r="WEF41" s="35"/>
      <c r="WEG41" s="35"/>
      <c r="WEH41" s="35"/>
      <c r="WEI41" s="35"/>
      <c r="WEJ41" s="36"/>
      <c r="WEK41" s="35"/>
      <c r="WEL41" s="35"/>
      <c r="WEM41" s="35"/>
      <c r="WEN41" s="35"/>
      <c r="WEO41" s="35"/>
      <c r="WEP41" s="35"/>
      <c r="WEQ41" s="35"/>
      <c r="WER41" s="35"/>
      <c r="WES41" s="35"/>
      <c r="WET41" s="35"/>
      <c r="WEU41" s="35"/>
      <c r="WEV41" s="35"/>
      <c r="WEW41" s="36"/>
      <c r="WEX41" s="37"/>
      <c r="WEY41" s="16"/>
      <c r="WEZ41" s="38"/>
      <c r="WFA41" s="39"/>
      <c r="WFB41" s="32"/>
      <c r="WFC41" s="32"/>
      <c r="WFD41" s="298"/>
      <c r="WFE41" s="298"/>
      <c r="WFF41" s="298"/>
      <c r="WFG41" s="87"/>
      <c r="WFH41" s="87"/>
      <c r="WFI41" s="33"/>
      <c r="WFJ41" s="33"/>
      <c r="WFK41" s="87"/>
      <c r="WFL41" s="87"/>
      <c r="WFM41" s="87"/>
      <c r="WFN41" s="87"/>
      <c r="WFO41" s="34"/>
      <c r="WFP41" s="34"/>
      <c r="WFQ41" s="35"/>
      <c r="WFR41" s="35"/>
      <c r="WFS41" s="35"/>
      <c r="WFT41" s="35"/>
      <c r="WFU41" s="35"/>
      <c r="WFV41" s="35"/>
      <c r="WFW41" s="35"/>
      <c r="WFX41" s="35"/>
      <c r="WFY41" s="35"/>
      <c r="WFZ41" s="35"/>
      <c r="WGA41" s="35"/>
      <c r="WGB41" s="35"/>
      <c r="WGC41" s="36"/>
      <c r="WGD41" s="35"/>
      <c r="WGE41" s="35"/>
      <c r="WGF41" s="35"/>
      <c r="WGG41" s="35"/>
      <c r="WGH41" s="35"/>
      <c r="WGI41" s="35"/>
      <c r="WGJ41" s="35"/>
      <c r="WGK41" s="35"/>
      <c r="WGL41" s="35"/>
      <c r="WGM41" s="35"/>
      <c r="WGN41" s="35"/>
      <c r="WGO41" s="35"/>
      <c r="WGP41" s="36"/>
      <c r="WGQ41" s="37"/>
      <c r="WGR41" s="16"/>
      <c r="WGS41" s="38"/>
      <c r="WGT41" s="39"/>
      <c r="WGU41" s="32"/>
      <c r="WGV41" s="32"/>
      <c r="WGW41" s="298"/>
      <c r="WGX41" s="298"/>
      <c r="WGY41" s="298"/>
      <c r="WGZ41" s="87"/>
      <c r="WHA41" s="87"/>
      <c r="WHB41" s="33"/>
      <c r="WHC41" s="33"/>
      <c r="WHD41" s="87"/>
      <c r="WHE41" s="87"/>
      <c r="WHF41" s="87"/>
      <c r="WHG41" s="87"/>
      <c r="WHH41" s="34"/>
      <c r="WHI41" s="34"/>
      <c r="WHJ41" s="35"/>
      <c r="WHK41" s="35"/>
      <c r="WHL41" s="35"/>
      <c r="WHM41" s="35"/>
      <c r="WHN41" s="35"/>
      <c r="WHO41" s="35"/>
      <c r="WHP41" s="35"/>
      <c r="WHQ41" s="35"/>
      <c r="WHR41" s="35"/>
      <c r="WHS41" s="35"/>
      <c r="WHT41" s="35"/>
      <c r="WHU41" s="35"/>
      <c r="WHV41" s="36"/>
      <c r="WHW41" s="35"/>
      <c r="WHX41" s="35"/>
      <c r="WHY41" s="35"/>
      <c r="WHZ41" s="35"/>
      <c r="WIA41" s="35"/>
      <c r="WIB41" s="35"/>
      <c r="WIC41" s="35"/>
      <c r="WID41" s="35"/>
      <c r="WIE41" s="35"/>
      <c r="WIF41" s="35"/>
      <c r="WIG41" s="35"/>
      <c r="WIH41" s="35"/>
      <c r="WII41" s="36"/>
      <c r="WIJ41" s="37"/>
      <c r="WIK41" s="16"/>
      <c r="WIL41" s="38"/>
      <c r="WIM41" s="39"/>
      <c r="WIN41" s="32"/>
      <c r="WIO41" s="32"/>
      <c r="WIP41" s="298"/>
      <c r="WIQ41" s="298"/>
      <c r="WIR41" s="298"/>
      <c r="WIS41" s="87"/>
      <c r="WIT41" s="87"/>
      <c r="WIU41" s="33"/>
      <c r="WIV41" s="33"/>
      <c r="WIW41" s="87"/>
      <c r="WIX41" s="87"/>
      <c r="WIY41" s="87"/>
      <c r="WIZ41" s="87"/>
      <c r="WJA41" s="34"/>
      <c r="WJB41" s="34"/>
      <c r="WJC41" s="35"/>
      <c r="WJD41" s="35"/>
      <c r="WJE41" s="35"/>
      <c r="WJF41" s="35"/>
      <c r="WJG41" s="35"/>
      <c r="WJH41" s="35"/>
      <c r="WJI41" s="35"/>
      <c r="WJJ41" s="35"/>
      <c r="WJK41" s="35"/>
      <c r="WJL41" s="35"/>
      <c r="WJM41" s="35"/>
      <c r="WJN41" s="35"/>
      <c r="WJO41" s="36"/>
      <c r="WJP41" s="35"/>
      <c r="WJQ41" s="35"/>
      <c r="WJR41" s="35"/>
      <c r="WJS41" s="35"/>
      <c r="WJT41" s="35"/>
      <c r="WJU41" s="35"/>
      <c r="WJV41" s="35"/>
      <c r="WJW41" s="35"/>
      <c r="WJX41" s="35"/>
      <c r="WJY41" s="35"/>
      <c r="WJZ41" s="35"/>
      <c r="WKA41" s="35"/>
      <c r="WKB41" s="36"/>
      <c r="WKC41" s="37"/>
      <c r="WKD41" s="16"/>
      <c r="WKE41" s="38"/>
      <c r="WKF41" s="39"/>
      <c r="WKG41" s="32"/>
      <c r="WKH41" s="32"/>
      <c r="WKI41" s="298"/>
      <c r="WKJ41" s="298"/>
      <c r="WKK41" s="298"/>
      <c r="WKL41" s="87"/>
      <c r="WKM41" s="87"/>
      <c r="WKN41" s="33"/>
      <c r="WKO41" s="33"/>
      <c r="WKP41" s="87"/>
      <c r="WKQ41" s="87"/>
      <c r="WKR41" s="87"/>
      <c r="WKS41" s="87"/>
      <c r="WKT41" s="34"/>
      <c r="WKU41" s="34"/>
      <c r="WKV41" s="35"/>
      <c r="WKW41" s="35"/>
      <c r="WKX41" s="35"/>
      <c r="WKY41" s="35"/>
      <c r="WKZ41" s="35"/>
      <c r="WLA41" s="35"/>
      <c r="WLB41" s="35"/>
      <c r="WLC41" s="35"/>
      <c r="WLD41" s="35"/>
      <c r="WLE41" s="35"/>
      <c r="WLF41" s="35"/>
      <c r="WLG41" s="35"/>
      <c r="WLH41" s="36"/>
      <c r="WLI41" s="35"/>
      <c r="WLJ41" s="35"/>
      <c r="WLK41" s="35"/>
      <c r="WLL41" s="35"/>
      <c r="WLM41" s="35"/>
      <c r="WLN41" s="35"/>
      <c r="WLO41" s="35"/>
      <c r="WLP41" s="35"/>
      <c r="WLQ41" s="35"/>
      <c r="WLR41" s="35"/>
      <c r="WLS41" s="35"/>
      <c r="WLT41" s="35"/>
      <c r="WLU41" s="36"/>
      <c r="WLV41" s="37"/>
      <c r="WLW41" s="16"/>
      <c r="WLX41" s="38"/>
      <c r="WLY41" s="39"/>
      <c r="WLZ41" s="32"/>
      <c r="WMA41" s="32"/>
      <c r="WMB41" s="298"/>
      <c r="WMC41" s="298"/>
      <c r="WMD41" s="298"/>
      <c r="WME41" s="87"/>
      <c r="WMF41" s="87"/>
      <c r="WMG41" s="33"/>
      <c r="WMH41" s="33"/>
      <c r="WMI41" s="87"/>
      <c r="WMJ41" s="87"/>
      <c r="WMK41" s="87"/>
      <c r="WML41" s="87"/>
      <c r="WMM41" s="34"/>
      <c r="WMN41" s="34"/>
      <c r="WMO41" s="35"/>
      <c r="WMP41" s="35"/>
      <c r="WMQ41" s="35"/>
      <c r="WMR41" s="35"/>
      <c r="WMS41" s="35"/>
      <c r="WMT41" s="35"/>
      <c r="WMU41" s="35"/>
      <c r="WMV41" s="35"/>
      <c r="WMW41" s="35"/>
      <c r="WMX41" s="35"/>
      <c r="WMY41" s="35"/>
      <c r="WMZ41" s="35"/>
      <c r="WNA41" s="36"/>
      <c r="WNB41" s="35"/>
      <c r="WNC41" s="35"/>
      <c r="WND41" s="35"/>
      <c r="WNE41" s="35"/>
      <c r="WNF41" s="35"/>
      <c r="WNG41" s="35"/>
      <c r="WNH41" s="35"/>
      <c r="WNI41" s="35"/>
      <c r="WNJ41" s="35"/>
      <c r="WNK41" s="35"/>
      <c r="WNL41" s="35"/>
      <c r="WNM41" s="35"/>
      <c r="WNN41" s="36"/>
      <c r="WNO41" s="37"/>
      <c r="WNP41" s="16"/>
      <c r="WNQ41" s="38"/>
      <c r="WNR41" s="39"/>
      <c r="WNS41" s="32"/>
      <c r="WNT41" s="32"/>
      <c r="WNU41" s="298"/>
      <c r="WNV41" s="298"/>
      <c r="WNW41" s="298"/>
      <c r="WNX41" s="87"/>
      <c r="WNY41" s="87"/>
      <c r="WNZ41" s="33"/>
      <c r="WOA41" s="33"/>
      <c r="WOB41" s="87"/>
      <c r="WOC41" s="87"/>
      <c r="WOD41" s="87"/>
      <c r="WOE41" s="87"/>
      <c r="WOF41" s="34"/>
      <c r="WOG41" s="34"/>
      <c r="WOH41" s="35"/>
      <c r="WOI41" s="35"/>
      <c r="WOJ41" s="35"/>
      <c r="WOK41" s="35"/>
      <c r="WOL41" s="35"/>
      <c r="WOM41" s="35"/>
      <c r="WON41" s="35"/>
      <c r="WOO41" s="35"/>
      <c r="WOP41" s="35"/>
      <c r="WOQ41" s="35"/>
      <c r="WOR41" s="35"/>
      <c r="WOS41" s="35"/>
      <c r="WOT41" s="36"/>
      <c r="WOU41" s="35"/>
      <c r="WOV41" s="35"/>
      <c r="WOW41" s="35"/>
      <c r="WOX41" s="35"/>
      <c r="WOY41" s="35"/>
      <c r="WOZ41" s="35"/>
      <c r="WPA41" s="35"/>
      <c r="WPB41" s="35"/>
      <c r="WPC41" s="35"/>
      <c r="WPD41" s="35"/>
      <c r="WPE41" s="35"/>
      <c r="WPF41" s="35"/>
      <c r="WPG41" s="36"/>
      <c r="WPH41" s="37"/>
      <c r="WPI41" s="16"/>
      <c r="WPJ41" s="38"/>
      <c r="WPK41" s="39"/>
      <c r="WPL41" s="32"/>
      <c r="WPM41" s="32"/>
      <c r="WPN41" s="298"/>
      <c r="WPO41" s="298"/>
      <c r="WPP41" s="298"/>
      <c r="WPQ41" s="87"/>
      <c r="WPR41" s="87"/>
      <c r="WPS41" s="33"/>
      <c r="WPT41" s="33"/>
      <c r="WPU41" s="87"/>
      <c r="WPV41" s="87"/>
      <c r="WPW41" s="87"/>
      <c r="WPX41" s="87"/>
      <c r="WPY41" s="34"/>
      <c r="WPZ41" s="34"/>
      <c r="WQA41" s="35"/>
      <c r="WQB41" s="35"/>
      <c r="WQC41" s="35"/>
      <c r="WQD41" s="35"/>
      <c r="WQE41" s="35"/>
      <c r="WQF41" s="35"/>
      <c r="WQG41" s="35"/>
      <c r="WQH41" s="35"/>
      <c r="WQI41" s="35"/>
      <c r="WQJ41" s="35"/>
      <c r="WQK41" s="35"/>
      <c r="WQL41" s="35"/>
      <c r="WQM41" s="36"/>
      <c r="WQN41" s="35"/>
      <c r="WQO41" s="35"/>
      <c r="WQP41" s="35"/>
      <c r="WQQ41" s="35"/>
      <c r="WQR41" s="35"/>
      <c r="WQS41" s="35"/>
      <c r="WQT41" s="35"/>
      <c r="WQU41" s="35"/>
      <c r="WQV41" s="35"/>
      <c r="WQW41" s="35"/>
      <c r="WQX41" s="35"/>
      <c r="WQY41" s="35"/>
      <c r="WQZ41" s="36"/>
      <c r="WRA41" s="37"/>
      <c r="WRB41" s="16"/>
      <c r="WRC41" s="38"/>
      <c r="WRD41" s="39"/>
      <c r="WRE41" s="32"/>
      <c r="WRF41" s="32"/>
      <c r="WRG41" s="298"/>
      <c r="WRH41" s="298"/>
      <c r="WRI41" s="298"/>
      <c r="WRJ41" s="87"/>
      <c r="WRK41" s="87"/>
      <c r="WRL41" s="33"/>
      <c r="WRM41" s="33"/>
      <c r="WRN41" s="87"/>
      <c r="WRO41" s="87"/>
      <c r="WRP41" s="87"/>
      <c r="WRQ41" s="87"/>
      <c r="WRR41" s="34"/>
      <c r="WRS41" s="34"/>
      <c r="WRT41" s="35"/>
      <c r="WRU41" s="35"/>
      <c r="WRV41" s="35"/>
      <c r="WRW41" s="35"/>
      <c r="WRX41" s="35"/>
      <c r="WRY41" s="35"/>
      <c r="WRZ41" s="35"/>
      <c r="WSA41" s="35"/>
      <c r="WSB41" s="35"/>
      <c r="WSC41" s="35"/>
      <c r="WSD41" s="35"/>
      <c r="WSE41" s="35"/>
      <c r="WSF41" s="36"/>
      <c r="WSG41" s="35"/>
      <c r="WSH41" s="35"/>
      <c r="WSI41" s="35"/>
      <c r="WSJ41" s="35"/>
      <c r="WSK41" s="35"/>
      <c r="WSL41" s="35"/>
      <c r="WSM41" s="35"/>
      <c r="WSN41" s="35"/>
      <c r="WSO41" s="35"/>
      <c r="WSP41" s="35"/>
      <c r="WSQ41" s="35"/>
      <c r="WSR41" s="35"/>
      <c r="WSS41" s="36"/>
      <c r="WST41" s="37"/>
      <c r="WSU41" s="16"/>
      <c r="WSV41" s="38"/>
      <c r="WSW41" s="39"/>
      <c r="WSX41" s="32"/>
      <c r="WSY41" s="32"/>
      <c r="WSZ41" s="298"/>
      <c r="WTA41" s="298"/>
      <c r="WTB41" s="298"/>
      <c r="WTC41" s="87"/>
      <c r="WTD41" s="87"/>
      <c r="WTE41" s="33"/>
      <c r="WTF41" s="33"/>
      <c r="WTG41" s="87"/>
      <c r="WTH41" s="87"/>
      <c r="WTI41" s="87"/>
      <c r="WTJ41" s="87"/>
      <c r="WTK41" s="34"/>
      <c r="WTL41" s="34"/>
      <c r="WTM41" s="35"/>
      <c r="WTN41" s="35"/>
      <c r="WTO41" s="35"/>
      <c r="WTP41" s="35"/>
      <c r="WTQ41" s="35"/>
      <c r="WTR41" s="35"/>
      <c r="WTS41" s="35"/>
      <c r="WTT41" s="35"/>
      <c r="WTU41" s="35"/>
      <c r="WTV41" s="35"/>
      <c r="WTW41" s="35"/>
      <c r="WTX41" s="35"/>
      <c r="WTY41" s="36"/>
      <c r="WTZ41" s="35"/>
      <c r="WUA41" s="35"/>
      <c r="WUB41" s="35"/>
      <c r="WUC41" s="35"/>
      <c r="WUD41" s="35"/>
      <c r="WUE41" s="35"/>
      <c r="WUF41" s="35"/>
      <c r="WUG41" s="35"/>
      <c r="WUH41" s="35"/>
      <c r="WUI41" s="35"/>
      <c r="WUJ41" s="35"/>
      <c r="WUK41" s="35"/>
      <c r="WUL41" s="36"/>
      <c r="WUM41" s="37"/>
      <c r="WUN41" s="16"/>
      <c r="WUO41" s="38"/>
      <c r="WUP41" s="39"/>
      <c r="WUQ41" s="32"/>
      <c r="WUR41" s="32"/>
      <c r="WUS41" s="298"/>
      <c r="WUT41" s="298"/>
      <c r="WUU41" s="298"/>
      <c r="WUV41" s="87"/>
      <c r="WUW41" s="87"/>
      <c r="WUX41" s="33"/>
      <c r="WUY41" s="33"/>
      <c r="WUZ41" s="87"/>
      <c r="WVA41" s="87"/>
      <c r="WVB41" s="87"/>
      <c r="WVC41" s="87"/>
      <c r="WVD41" s="34"/>
      <c r="WVE41" s="34"/>
      <c r="WVF41" s="35"/>
      <c r="WVG41" s="35"/>
      <c r="WVH41" s="35"/>
      <c r="WVI41" s="35"/>
      <c r="WVJ41" s="35"/>
      <c r="WVK41" s="35"/>
      <c r="WVL41" s="35"/>
      <c r="WVM41" s="35"/>
      <c r="WVN41" s="35"/>
      <c r="WVO41" s="35"/>
      <c r="WVP41" s="35"/>
      <c r="WVQ41" s="35"/>
      <c r="WVR41" s="36"/>
      <c r="WVS41" s="35"/>
      <c r="WVT41" s="35"/>
      <c r="WVU41" s="35"/>
      <c r="WVV41" s="35"/>
      <c r="WVW41" s="35"/>
      <c r="WVX41" s="35"/>
      <c r="WVY41" s="35"/>
      <c r="WVZ41" s="35"/>
      <c r="WWA41" s="35"/>
      <c r="WWB41" s="35"/>
      <c r="WWC41" s="35"/>
      <c r="WWD41" s="35"/>
      <c r="WWE41" s="36"/>
      <c r="WWF41" s="37"/>
      <c r="WWG41" s="16"/>
      <c r="WWH41" s="38"/>
      <c r="WWI41" s="39"/>
      <c r="WWJ41" s="32"/>
      <c r="WWK41" s="32"/>
      <c r="WWL41" s="298"/>
      <c r="WWM41" s="298"/>
      <c r="WWN41" s="298"/>
      <c r="WWO41" s="87"/>
      <c r="WWP41" s="87"/>
      <c r="WWQ41" s="33"/>
      <c r="WWR41" s="33"/>
      <c r="WWS41" s="87"/>
      <c r="WWT41" s="87"/>
      <c r="WWU41" s="87"/>
      <c r="WWV41" s="87"/>
      <c r="WWW41" s="34"/>
      <c r="WWX41" s="34"/>
      <c r="WWY41" s="35"/>
      <c r="WWZ41" s="35"/>
      <c r="WXA41" s="35"/>
      <c r="WXB41" s="35"/>
      <c r="WXC41" s="35"/>
      <c r="WXD41" s="35"/>
      <c r="WXE41" s="35"/>
      <c r="WXF41" s="35"/>
      <c r="WXG41" s="35"/>
      <c r="WXH41" s="35"/>
      <c r="WXI41" s="35"/>
      <c r="WXJ41" s="35"/>
      <c r="WXK41" s="36"/>
      <c r="WXL41" s="35"/>
      <c r="WXM41" s="35"/>
      <c r="WXN41" s="35"/>
      <c r="WXO41" s="35"/>
      <c r="WXP41" s="35"/>
      <c r="WXQ41" s="35"/>
      <c r="WXR41" s="35"/>
      <c r="WXS41" s="35"/>
      <c r="WXT41" s="35"/>
      <c r="WXU41" s="35"/>
      <c r="WXV41" s="35"/>
      <c r="WXW41" s="35"/>
      <c r="WXX41" s="36"/>
      <c r="WXY41" s="37"/>
      <c r="WXZ41" s="16"/>
      <c r="WYA41" s="38"/>
      <c r="WYB41" s="39"/>
      <c r="WYC41" s="32"/>
      <c r="WYD41" s="32"/>
      <c r="WYE41" s="298"/>
      <c r="WYF41" s="298"/>
      <c r="WYG41" s="298"/>
      <c r="WYH41" s="87"/>
      <c r="WYI41" s="87"/>
      <c r="WYJ41" s="33"/>
      <c r="WYK41" s="33"/>
      <c r="WYL41" s="87"/>
      <c r="WYM41" s="87"/>
      <c r="WYN41" s="87"/>
      <c r="WYO41" s="87"/>
      <c r="WYP41" s="34"/>
      <c r="WYQ41" s="34"/>
      <c r="WYR41" s="35"/>
      <c r="WYS41" s="35"/>
      <c r="WYT41" s="35"/>
      <c r="WYU41" s="35"/>
      <c r="WYV41" s="35"/>
      <c r="WYW41" s="35"/>
      <c r="WYX41" s="35"/>
      <c r="WYY41" s="35"/>
      <c r="WYZ41" s="35"/>
      <c r="WZA41" s="35"/>
      <c r="WZB41" s="35"/>
      <c r="WZC41" s="35"/>
      <c r="WZD41" s="36"/>
      <c r="WZE41" s="35"/>
      <c r="WZF41" s="35"/>
      <c r="WZG41" s="35"/>
      <c r="WZH41" s="35"/>
      <c r="WZI41" s="35"/>
      <c r="WZJ41" s="35"/>
      <c r="WZK41" s="35"/>
      <c r="WZL41" s="35"/>
      <c r="WZM41" s="35"/>
      <c r="WZN41" s="35"/>
      <c r="WZO41" s="35"/>
      <c r="WZP41" s="35"/>
      <c r="WZQ41" s="36"/>
      <c r="WZR41" s="37"/>
      <c r="WZS41" s="16"/>
      <c r="WZT41" s="38"/>
      <c r="WZU41" s="39"/>
      <c r="WZV41" s="32"/>
      <c r="WZW41" s="32"/>
      <c r="WZX41" s="298"/>
      <c r="WZY41" s="298"/>
      <c r="WZZ41" s="298"/>
      <c r="XAA41" s="87"/>
      <c r="XAB41" s="87"/>
      <c r="XAC41" s="33"/>
      <c r="XAD41" s="33"/>
      <c r="XAE41" s="87"/>
      <c r="XAF41" s="87"/>
      <c r="XAG41" s="87"/>
      <c r="XAH41" s="87"/>
      <c r="XAI41" s="34"/>
      <c r="XAJ41" s="34"/>
      <c r="XAK41" s="35"/>
      <c r="XAL41" s="35"/>
      <c r="XAM41" s="35"/>
      <c r="XAN41" s="35"/>
      <c r="XAO41" s="35"/>
      <c r="XAP41" s="35"/>
      <c r="XAQ41" s="35"/>
      <c r="XAR41" s="35"/>
      <c r="XAS41" s="35"/>
      <c r="XAT41" s="35"/>
      <c r="XAU41" s="35"/>
      <c r="XAV41" s="35"/>
      <c r="XAW41" s="36"/>
      <c r="XAX41" s="35"/>
      <c r="XAY41" s="35"/>
      <c r="XAZ41" s="35"/>
      <c r="XBA41" s="35"/>
      <c r="XBB41" s="35"/>
      <c r="XBC41" s="35"/>
      <c r="XBD41" s="35"/>
      <c r="XBE41" s="35"/>
      <c r="XBF41" s="35"/>
      <c r="XBG41" s="35"/>
      <c r="XBH41" s="35"/>
      <c r="XBI41" s="35"/>
      <c r="XBJ41" s="36"/>
      <c r="XBK41" s="37"/>
      <c r="XBL41" s="16"/>
      <c r="XBM41" s="38"/>
      <c r="XBN41" s="39"/>
      <c r="XBO41" s="32"/>
      <c r="XBP41" s="32"/>
      <c r="XBQ41" s="298"/>
      <c r="XBR41" s="298"/>
      <c r="XBS41" s="298"/>
      <c r="XBT41" s="87"/>
      <c r="XBU41" s="87"/>
      <c r="XBV41" s="33"/>
      <c r="XBW41" s="33"/>
      <c r="XBX41" s="87"/>
      <c r="XBY41" s="87"/>
      <c r="XBZ41" s="87"/>
      <c r="XCA41" s="87"/>
      <c r="XCB41" s="34"/>
      <c r="XCC41" s="34"/>
      <c r="XCD41" s="35"/>
      <c r="XCE41" s="35"/>
      <c r="XCF41" s="35"/>
      <c r="XCG41" s="35"/>
      <c r="XCH41" s="35"/>
      <c r="XCI41" s="35"/>
      <c r="XCJ41" s="35"/>
      <c r="XCK41" s="35"/>
      <c r="XCL41" s="35"/>
      <c r="XCM41" s="35"/>
      <c r="XCN41" s="35"/>
      <c r="XCO41" s="35"/>
      <c r="XCP41" s="36"/>
      <c r="XCQ41" s="35"/>
      <c r="XCR41" s="35"/>
      <c r="XCS41" s="35"/>
      <c r="XCT41" s="35"/>
      <c r="XCU41" s="35"/>
      <c r="XCV41" s="35"/>
      <c r="XCW41" s="35"/>
      <c r="XCX41" s="35"/>
      <c r="XCY41" s="35"/>
      <c r="XCZ41" s="35"/>
      <c r="XDA41" s="35"/>
      <c r="XDB41" s="35"/>
      <c r="XDC41" s="36"/>
      <c r="XDD41" s="37"/>
      <c r="XDE41" s="16"/>
      <c r="XDF41" s="38"/>
      <c r="XDG41" s="39"/>
      <c r="XDH41" s="32"/>
      <c r="XDI41" s="32"/>
      <c r="XDJ41" s="298"/>
      <c r="XDK41" s="298"/>
      <c r="XDL41" s="298"/>
      <c r="XDM41" s="87"/>
      <c r="XDN41" s="87"/>
      <c r="XDO41" s="33"/>
      <c r="XDP41" s="33"/>
      <c r="XDQ41" s="87"/>
      <c r="XDR41" s="87"/>
      <c r="XDS41" s="87"/>
      <c r="XDT41" s="87"/>
      <c r="XDU41" s="34"/>
      <c r="XDV41" s="34"/>
      <c r="XDW41" s="35"/>
      <c r="XDX41" s="35"/>
      <c r="XDY41" s="35"/>
      <c r="XDZ41" s="35"/>
      <c r="XEA41" s="35"/>
      <c r="XEB41" s="35"/>
      <c r="XEC41" s="35"/>
      <c r="XED41" s="35"/>
      <c r="XEE41" s="35"/>
      <c r="XEF41" s="35"/>
      <c r="XEG41" s="35"/>
      <c r="XEH41" s="35"/>
      <c r="XEI41" s="36"/>
      <c r="XEJ41" s="35"/>
      <c r="XEK41" s="35"/>
      <c r="XEL41" s="35"/>
      <c r="XEM41" s="35"/>
      <c r="XEN41" s="35"/>
      <c r="XEO41" s="35"/>
      <c r="XEP41" s="35"/>
      <c r="XEQ41" s="35"/>
      <c r="XER41" s="35"/>
      <c r="XES41" s="35"/>
      <c r="XET41" s="35"/>
      <c r="XEU41" s="35"/>
      <c r="XEV41" s="36"/>
      <c r="XEW41" s="37"/>
      <c r="XEX41" s="16"/>
      <c r="XEY41" s="38"/>
      <c r="XEZ41" s="39"/>
      <c r="XFA41" s="32"/>
      <c r="XFB41" s="32"/>
      <c r="XFC41" s="298"/>
      <c r="XFD41" s="298"/>
    </row>
    <row r="42" spans="1:16384" ht="42.95" customHeight="1" outlineLevel="2" collapsed="1" thickBot="1" x14ac:dyDescent="0.25">
      <c r="A42" s="282"/>
      <c r="B42" s="243" t="s">
        <v>1277</v>
      </c>
      <c r="C42" s="244"/>
      <c r="D42" s="244"/>
      <c r="E42" s="244"/>
      <c r="F42" s="244"/>
      <c r="G42" s="244"/>
      <c r="H42" s="244"/>
      <c r="I42" s="244"/>
      <c r="J42" s="244"/>
      <c r="K42" s="244"/>
      <c r="L42" s="244"/>
      <c r="M42" s="244"/>
      <c r="N42" s="244"/>
      <c r="O42" s="245"/>
      <c r="P42" s="106"/>
      <c r="Q42" s="106"/>
      <c r="R42" s="106"/>
      <c r="S42" s="106"/>
      <c r="T42" s="106"/>
      <c r="U42" s="145"/>
      <c r="V42" s="106"/>
      <c r="W42" s="106"/>
      <c r="X42" s="106"/>
      <c r="Y42" s="106"/>
      <c r="Z42" s="106"/>
      <c r="AA42" s="106"/>
      <c r="AB42" s="193"/>
      <c r="AC42" s="106"/>
      <c r="AD42" s="106"/>
      <c r="AE42" s="106"/>
      <c r="AF42" s="106"/>
      <c r="AG42" s="106"/>
      <c r="AH42" s="145"/>
      <c r="AI42" s="106"/>
      <c r="AJ42" s="106"/>
      <c r="AK42" s="106"/>
      <c r="AL42" s="106"/>
      <c r="AM42" s="106"/>
      <c r="AN42" s="106"/>
      <c r="AO42" s="209">
        <f>AVERAGE(AO41,AO23,AO12)</f>
        <v>0.39431372549019611</v>
      </c>
      <c r="AP42" s="208">
        <f>AVERAGE(AP41,AP23,AP12)</f>
        <v>0.99777777777777776</v>
      </c>
      <c r="AQ42" s="91" t="str">
        <f t="shared" si="13"/>
        <v>GESTIÓN NORMAL</v>
      </c>
      <c r="AR42" s="38" t="str">
        <f t="shared" si="10"/>
        <v>J</v>
      </c>
      <c r="AS42" s="44"/>
      <c r="AT42" s="44"/>
      <c r="AU42" s="44"/>
      <c r="BA42" s="234">
        <f t="shared" si="2"/>
        <v>0.60568627450980395</v>
      </c>
    </row>
    <row r="43" spans="1:16384" ht="27.95" hidden="1" customHeight="1" outlineLevel="4" x14ac:dyDescent="0.2">
      <c r="A43" s="282"/>
      <c r="B43" s="292" t="s">
        <v>163</v>
      </c>
      <c r="C43" s="140" t="s">
        <v>832</v>
      </c>
      <c r="D43" s="109" t="s">
        <v>832</v>
      </c>
      <c r="E43" s="109" t="s">
        <v>833</v>
      </c>
      <c r="F43" s="110">
        <v>42402</v>
      </c>
      <c r="G43" s="110">
        <v>42704</v>
      </c>
      <c r="H43" s="109"/>
      <c r="I43" s="109" t="s">
        <v>27</v>
      </c>
      <c r="J43" s="109" t="s">
        <v>834</v>
      </c>
      <c r="K43" s="109"/>
      <c r="L43" s="111">
        <v>50000000</v>
      </c>
      <c r="M43" s="111">
        <v>50000000</v>
      </c>
      <c r="N43" s="100" t="s">
        <v>193</v>
      </c>
      <c r="O43" s="100" t="s">
        <v>197</v>
      </c>
      <c r="P43" s="101">
        <v>0</v>
      </c>
      <c r="Q43" s="101">
        <v>0</v>
      </c>
      <c r="R43" s="101">
        <v>0</v>
      </c>
      <c r="S43" s="101">
        <v>0</v>
      </c>
      <c r="T43" s="101">
        <v>0</v>
      </c>
      <c r="U43" s="142">
        <v>0</v>
      </c>
      <c r="V43" s="101">
        <v>1</v>
      </c>
      <c r="W43" s="101">
        <v>0</v>
      </c>
      <c r="X43" s="101">
        <v>0</v>
      </c>
      <c r="Y43" s="101">
        <v>0</v>
      </c>
      <c r="Z43" s="101">
        <v>0</v>
      </c>
      <c r="AA43" s="101">
        <v>0</v>
      </c>
      <c r="AB43" s="196">
        <f>SUM(P43:AA43)</f>
        <v>1</v>
      </c>
      <c r="AC43" s="102">
        <v>0</v>
      </c>
      <c r="AD43" s="102">
        <v>0</v>
      </c>
      <c r="AE43" s="102">
        <v>0</v>
      </c>
      <c r="AF43" s="102">
        <v>0</v>
      </c>
      <c r="AG43" s="101">
        <v>0</v>
      </c>
      <c r="AH43" s="142">
        <v>0</v>
      </c>
      <c r="AI43" s="102">
        <v>0</v>
      </c>
      <c r="AJ43" s="102">
        <v>0</v>
      </c>
      <c r="AK43" s="102">
        <v>0</v>
      </c>
      <c r="AL43" s="102">
        <v>0</v>
      </c>
      <c r="AM43" s="102">
        <v>0</v>
      </c>
      <c r="AN43" s="102">
        <v>0</v>
      </c>
      <c r="AO43" s="21">
        <f>SUM(AC43:AN43)</f>
        <v>0</v>
      </c>
      <c r="AP43" s="205" t="str">
        <f>+IFERROR(SUM(AC43:AH43)/SUM(P43:U43),"")</f>
        <v/>
      </c>
      <c r="AQ43" s="91" t="str">
        <f>+IF(AP43="","",IF(AND(SUM($P43:U43)=1,SUM($AC43:AH43)=1),"TERMINADA",IF(SUM($P43:U43)=0,"SIN INICIAR",IF(AP43&gt;1,"ADELANTADA",IF(AP43&lt;0.6,"CRÍTICA",IF(AP43&lt;0.95,"EN PROCESO","GESTIÓN NORMAL"))))))</f>
        <v/>
      </c>
      <c r="AR43" s="38" t="str">
        <f>+IF(AQ43="","",IF(AQ43="SIN INICIAR","6",IF(AQ43="CRÍTICA","L",IF(AQ43="EN PROCESO","K",IF(AQ43="GESTIÓN NORMAL","J",IF(AQ43="ADELANTADA","Q","B"))))))</f>
        <v/>
      </c>
      <c r="AS43" s="71"/>
      <c r="AT43" s="71"/>
      <c r="AU43" s="71"/>
      <c r="BA43" s="234">
        <f t="shared" si="2"/>
        <v>1</v>
      </c>
    </row>
    <row r="44" spans="1:16384" ht="27.95" hidden="1" customHeight="1" outlineLevel="3" x14ac:dyDescent="0.2">
      <c r="A44" s="282"/>
      <c r="B44" s="293"/>
      <c r="C44" s="288" t="s">
        <v>1297</v>
      </c>
      <c r="D44" s="289"/>
      <c r="E44" s="289"/>
      <c r="F44" s="59"/>
      <c r="G44" s="59"/>
      <c r="H44" s="56"/>
      <c r="I44" s="56"/>
      <c r="J44" s="56"/>
      <c r="K44" s="56"/>
      <c r="L44" s="60"/>
      <c r="M44" s="60"/>
      <c r="N44" s="57"/>
      <c r="O44" s="57"/>
      <c r="P44" s="58"/>
      <c r="Q44" s="58"/>
      <c r="R44" s="58"/>
      <c r="S44" s="58"/>
      <c r="T44" s="58"/>
      <c r="U44" s="152"/>
      <c r="V44" s="58"/>
      <c r="W44" s="58"/>
      <c r="X44" s="58"/>
      <c r="Y44" s="58"/>
      <c r="Z44" s="58"/>
      <c r="AA44" s="58"/>
      <c r="AB44" s="194"/>
      <c r="AC44" s="61"/>
      <c r="AD44" s="61"/>
      <c r="AE44" s="61"/>
      <c r="AF44" s="61"/>
      <c r="AG44" s="58"/>
      <c r="AH44" s="152"/>
      <c r="AI44" s="61"/>
      <c r="AJ44" s="61"/>
      <c r="AK44" s="61"/>
      <c r="AL44" s="61"/>
      <c r="AM44" s="61"/>
      <c r="AN44" s="183"/>
      <c r="AO44" s="191"/>
      <c r="AP44" s="191"/>
      <c r="AQ44" s="91" t="str">
        <f>+IF(AP44="","",IF(AP44&gt;1,"ADELANTADA",IF(AP44&lt;0.6,"CRÍTICA",IF(AP44&lt;0.95,"EN PROCESO","GESTIÓN NORMAL"))))</f>
        <v/>
      </c>
      <c r="AR44" s="38" t="str">
        <f>+IF(AQ44="","",IF(AQ44="SIN INICIAR","6",IF(AQ44="CRÍTICA","L",IF(AQ44="EN PROCESO","K",IF(AQ44="GESTIÓN NORMAL","J",IF(AQ44="ADELANTADA","Q","B"))))))</f>
        <v/>
      </c>
      <c r="AS44" s="71"/>
      <c r="AT44" s="71" t="s">
        <v>1509</v>
      </c>
      <c r="AU44" s="71"/>
      <c r="BA44" s="234">
        <f t="shared" si="2"/>
        <v>1</v>
      </c>
    </row>
    <row r="45" spans="1:16384" ht="42" hidden="1" customHeight="1" outlineLevel="4" x14ac:dyDescent="0.2">
      <c r="A45" s="282"/>
      <c r="B45" s="293"/>
      <c r="C45" s="112" t="s">
        <v>814</v>
      </c>
      <c r="D45" s="31" t="s">
        <v>814</v>
      </c>
      <c r="E45" s="31" t="s">
        <v>819</v>
      </c>
      <c r="F45" s="42">
        <v>42402</v>
      </c>
      <c r="G45" s="42">
        <v>42724</v>
      </c>
      <c r="H45" s="31" t="s">
        <v>820</v>
      </c>
      <c r="I45" s="31" t="s">
        <v>36</v>
      </c>
      <c r="J45" s="31" t="s">
        <v>819</v>
      </c>
      <c r="K45" s="31">
        <v>1</v>
      </c>
      <c r="L45" s="43">
        <v>3000000</v>
      </c>
      <c r="M45" s="43">
        <v>3000000</v>
      </c>
      <c r="N45" s="103" t="s">
        <v>193</v>
      </c>
      <c r="O45" s="103" t="s">
        <v>210</v>
      </c>
      <c r="P45" s="104">
        <v>0</v>
      </c>
      <c r="Q45" s="104">
        <v>0</v>
      </c>
      <c r="R45" s="104">
        <v>0</v>
      </c>
      <c r="S45" s="104">
        <v>0</v>
      </c>
      <c r="T45" s="104">
        <v>0</v>
      </c>
      <c r="U45" s="143">
        <v>0</v>
      </c>
      <c r="V45" s="104">
        <v>0</v>
      </c>
      <c r="W45" s="104">
        <v>0.2</v>
      </c>
      <c r="X45" s="104">
        <v>0.2</v>
      </c>
      <c r="Y45" s="104">
        <v>0.2</v>
      </c>
      <c r="Z45" s="104">
        <v>0.2</v>
      </c>
      <c r="AA45" s="104">
        <v>0.2</v>
      </c>
      <c r="AB45" s="198">
        <f>SUM(P45:AA45)</f>
        <v>1</v>
      </c>
      <c r="AC45" s="105">
        <v>0</v>
      </c>
      <c r="AD45" s="105">
        <v>0</v>
      </c>
      <c r="AE45" s="105">
        <v>0</v>
      </c>
      <c r="AF45" s="105">
        <v>0</v>
      </c>
      <c r="AG45" s="104">
        <v>0.1</v>
      </c>
      <c r="AH45" s="143">
        <v>0.1</v>
      </c>
      <c r="AI45" s="105">
        <v>0</v>
      </c>
      <c r="AJ45" s="105">
        <v>0</v>
      </c>
      <c r="AK45" s="105">
        <v>0</v>
      </c>
      <c r="AL45" s="105">
        <v>0</v>
      </c>
      <c r="AM45" s="105">
        <v>0</v>
      </c>
      <c r="AN45" s="105">
        <v>0</v>
      </c>
      <c r="AO45" s="21">
        <f t="shared" ref="AO45:AO47" si="14">SUM(AC45:AN45)</f>
        <v>0.2</v>
      </c>
      <c r="AP45" s="189" t="str">
        <f>+IFERROR(SUM(AC45:AH45)/SUM(P45:U45),"")</f>
        <v/>
      </c>
      <c r="AQ45" s="91" t="str">
        <f>+IF(AP45="","",IF(AND(SUM($P45:U45)=1,SUM($AC45:AH45)=1),"TERMINADA",IF(SUM($P45:U45)=0,"SIN INICIAR",IF(AP45&gt;1,"ADELANTADA",IF(AP45&lt;0.6,"CRÍTICA",IF(AP45&lt;0.95,"EN PROCESO","GESTIÓN NORMAL"))))))</f>
        <v/>
      </c>
      <c r="AR45" s="38" t="str">
        <f>+IF(AQ45="","",IF(AQ45="SIN INICIAR","6",IF(AQ45="CRÍTICA","L",IF(AQ45="EN PROCESO","K",IF(AQ45="GESTIÓN NORMAL","J",IF(AQ45="ADELANTADA","Q","B"))))))</f>
        <v/>
      </c>
      <c r="AS45" s="71"/>
      <c r="AT45" s="71"/>
      <c r="AU45" s="71" t="s">
        <v>1555</v>
      </c>
      <c r="BA45" s="234">
        <f t="shared" si="2"/>
        <v>0.8</v>
      </c>
    </row>
    <row r="46" spans="1:16384" ht="27.95" hidden="1" customHeight="1" outlineLevel="4" x14ac:dyDescent="0.2">
      <c r="A46" s="282"/>
      <c r="B46" s="293"/>
      <c r="C46" s="75" t="s">
        <v>814</v>
      </c>
      <c r="D46" s="10" t="s">
        <v>814</v>
      </c>
      <c r="E46" s="10" t="s">
        <v>815</v>
      </c>
      <c r="F46" s="5">
        <v>42402</v>
      </c>
      <c r="G46" s="5">
        <v>42724</v>
      </c>
      <c r="H46" s="10" t="s">
        <v>1159</v>
      </c>
      <c r="I46" s="10" t="s">
        <v>14</v>
      </c>
      <c r="J46" s="10" t="s">
        <v>817</v>
      </c>
      <c r="K46" s="10">
        <v>2</v>
      </c>
      <c r="L46" s="6">
        <v>24000000</v>
      </c>
      <c r="M46" s="6">
        <v>48000000</v>
      </c>
      <c r="N46" s="103" t="s">
        <v>193</v>
      </c>
      <c r="O46" s="103" t="s">
        <v>210</v>
      </c>
      <c r="P46" s="104">
        <v>0.125</v>
      </c>
      <c r="Q46" s="104">
        <v>0.125</v>
      </c>
      <c r="R46" s="104">
        <v>0.125</v>
      </c>
      <c r="S46" s="104">
        <v>0.125</v>
      </c>
      <c r="T46" s="104">
        <v>0.125</v>
      </c>
      <c r="U46" s="143">
        <v>0.125</v>
      </c>
      <c r="V46" s="104">
        <v>0.125</v>
      </c>
      <c r="W46" s="104">
        <v>0.125</v>
      </c>
      <c r="X46" s="104">
        <v>0</v>
      </c>
      <c r="Y46" s="104">
        <v>0</v>
      </c>
      <c r="Z46" s="104">
        <v>0</v>
      </c>
      <c r="AA46" s="104">
        <v>0</v>
      </c>
      <c r="AB46" s="198">
        <f>SUM(P46:AA46)</f>
        <v>1</v>
      </c>
      <c r="AC46" s="105">
        <v>0.1</v>
      </c>
      <c r="AD46" s="105">
        <v>0.1</v>
      </c>
      <c r="AE46" s="105">
        <v>0.1</v>
      </c>
      <c r="AF46" s="105">
        <v>0.1</v>
      </c>
      <c r="AG46" s="104">
        <v>0.1</v>
      </c>
      <c r="AH46" s="143">
        <v>0.125</v>
      </c>
      <c r="AI46" s="105">
        <v>0</v>
      </c>
      <c r="AJ46" s="105">
        <v>0</v>
      </c>
      <c r="AK46" s="105">
        <v>0</v>
      </c>
      <c r="AL46" s="105">
        <v>0</v>
      </c>
      <c r="AM46" s="105">
        <v>0</v>
      </c>
      <c r="AN46" s="105">
        <v>0</v>
      </c>
      <c r="AO46" s="21">
        <f t="shared" si="14"/>
        <v>0.625</v>
      </c>
      <c r="AP46" s="189">
        <f t="shared" ref="AP46:AP47" si="15">+IFERROR(SUM(AC46:AH46)/SUM(P46:U46),"")</f>
        <v>0.83333333333333337</v>
      </c>
      <c r="AQ46" s="91" t="str">
        <f>+IF(AP46="","",IF(AND(SUM($P46:U46)=1,SUM($AC46:AH46)=1),"TERMINADA",IF(SUM($P46:U46)=0,"SIN INICIAR",IF(AP46&gt;1,"ADELANTADA",IF(AP46&lt;0.6,"CRÍTICA",IF(AP46&lt;0.95,"EN PROCESO","GESTIÓN NORMAL"))))))</f>
        <v>EN PROCESO</v>
      </c>
      <c r="AR46" s="38" t="str">
        <f>+IF(AQ46="","",IF(AQ46="SIN INICIAR","6",IF(AQ46="CRÍTICA","L",IF(AQ46="EN PROCESO","K",IF(AQ46="GESTIÓN NORMAL","J",IF(AQ46="ADELANTADA","Q","B"))))))</f>
        <v>K</v>
      </c>
      <c r="AS46" s="71"/>
      <c r="AT46" s="71" t="s">
        <v>1510</v>
      </c>
      <c r="AU46" s="71" t="s">
        <v>1556</v>
      </c>
      <c r="BA46" s="234">
        <f t="shared" si="2"/>
        <v>0.375</v>
      </c>
    </row>
    <row r="47" spans="1:16384" ht="27.95" hidden="1" customHeight="1" outlineLevel="4" x14ac:dyDescent="0.2">
      <c r="A47" s="282"/>
      <c r="B47" s="293"/>
      <c r="C47" s="141" t="s">
        <v>814</v>
      </c>
      <c r="D47" s="30" t="s">
        <v>814</v>
      </c>
      <c r="E47" s="30" t="s">
        <v>815</v>
      </c>
      <c r="F47" s="40">
        <v>42402</v>
      </c>
      <c r="G47" s="40">
        <v>42724</v>
      </c>
      <c r="H47" s="30" t="s">
        <v>816</v>
      </c>
      <c r="I47" s="30" t="s">
        <v>36</v>
      </c>
      <c r="J47" s="30" t="s">
        <v>818</v>
      </c>
      <c r="K47" s="30">
        <v>1</v>
      </c>
      <c r="L47" s="41">
        <v>25000000</v>
      </c>
      <c r="M47" s="41">
        <v>25000000</v>
      </c>
      <c r="N47" s="103" t="s">
        <v>193</v>
      </c>
      <c r="O47" s="103" t="s">
        <v>210</v>
      </c>
      <c r="P47" s="104">
        <v>0</v>
      </c>
      <c r="Q47" s="104">
        <v>0</v>
      </c>
      <c r="R47" s="104">
        <v>0</v>
      </c>
      <c r="S47" s="104">
        <v>0</v>
      </c>
      <c r="T47" s="104">
        <v>0</v>
      </c>
      <c r="U47" s="143">
        <v>0</v>
      </c>
      <c r="V47" s="104">
        <v>0</v>
      </c>
      <c r="W47" s="104">
        <v>0.2</v>
      </c>
      <c r="X47" s="104">
        <v>0.2</v>
      </c>
      <c r="Y47" s="104">
        <v>0.2</v>
      </c>
      <c r="Z47" s="104">
        <v>0.2</v>
      </c>
      <c r="AA47" s="104">
        <v>0.2</v>
      </c>
      <c r="AB47" s="198">
        <f>SUM(P47:AA47)</f>
        <v>1</v>
      </c>
      <c r="AC47" s="105">
        <v>0</v>
      </c>
      <c r="AD47" s="105">
        <v>0</v>
      </c>
      <c r="AE47" s="105">
        <v>0</v>
      </c>
      <c r="AF47" s="105">
        <v>0</v>
      </c>
      <c r="AG47" s="104">
        <v>0</v>
      </c>
      <c r="AH47" s="143">
        <v>0</v>
      </c>
      <c r="AI47" s="105">
        <v>0</v>
      </c>
      <c r="AJ47" s="105">
        <v>0</v>
      </c>
      <c r="AK47" s="105">
        <v>0</v>
      </c>
      <c r="AL47" s="105">
        <v>0</v>
      </c>
      <c r="AM47" s="105">
        <v>0</v>
      </c>
      <c r="AN47" s="105">
        <v>0</v>
      </c>
      <c r="AO47" s="21">
        <f t="shared" si="14"/>
        <v>0</v>
      </c>
      <c r="AP47" s="189" t="str">
        <f t="shared" si="15"/>
        <v/>
      </c>
      <c r="AQ47" s="91" t="str">
        <f>+IF(AP47="","",IF(AND(SUM($P47:U47)=1,SUM($AC47:AH47)=1),"TERMINADA",IF(SUM($P47:U47)=0,"SIN INICIAR",IF(AP47&gt;1,"ADELANTADA",IF(AP47&lt;0.6,"CRÍTICA",IF(AP47&lt;0.95,"EN PROCESO","GESTIÓN NORMAL"))))))</f>
        <v/>
      </c>
      <c r="AR47" s="38" t="str">
        <f t="shared" ref="AR47" si="16">+IF(AQ47="","",IF(AQ47="SIN INICIAR","6",IF(AQ47="CRÍTICA","L",IF(AQ47="EN PROCESO","K",IF(AQ47="GESTIÓN NORMAL","J",IF(AQ47="ADELANTADA","Q","B"))))))</f>
        <v/>
      </c>
      <c r="AS47" s="71"/>
      <c r="AT47" s="71"/>
      <c r="AU47" s="71"/>
      <c r="BA47" s="234">
        <f t="shared" si="2"/>
        <v>1</v>
      </c>
    </row>
    <row r="48" spans="1:16384" ht="38.25" hidden="1" customHeight="1" outlineLevel="3" x14ac:dyDescent="0.2">
      <c r="A48" s="282"/>
      <c r="B48" s="293"/>
      <c r="C48" s="288" t="s">
        <v>1298</v>
      </c>
      <c r="D48" s="289"/>
      <c r="E48" s="289"/>
      <c r="F48" s="62"/>
      <c r="G48" s="62"/>
      <c r="H48" s="63"/>
      <c r="I48" s="63"/>
      <c r="J48" s="63"/>
      <c r="K48" s="63"/>
      <c r="L48" s="64"/>
      <c r="M48" s="64"/>
      <c r="N48" s="65"/>
      <c r="O48" s="65"/>
      <c r="P48" s="66"/>
      <c r="Q48" s="66"/>
      <c r="R48" s="66"/>
      <c r="S48" s="66"/>
      <c r="T48" s="66"/>
      <c r="U48" s="153"/>
      <c r="V48" s="66"/>
      <c r="W48" s="66"/>
      <c r="X48" s="66"/>
      <c r="Y48" s="66"/>
      <c r="Z48" s="66"/>
      <c r="AA48" s="66"/>
      <c r="AB48" s="194"/>
      <c r="AC48" s="67"/>
      <c r="AD48" s="67"/>
      <c r="AE48" s="67"/>
      <c r="AF48" s="67"/>
      <c r="AG48" s="66"/>
      <c r="AH48" s="153"/>
      <c r="AI48" s="67"/>
      <c r="AJ48" s="67"/>
      <c r="AK48" s="67"/>
      <c r="AL48" s="67"/>
      <c r="AM48" s="67"/>
      <c r="AN48" s="184"/>
      <c r="AO48" s="191">
        <f>SUBTOTAL(1,AO45:AO47)</f>
        <v>0.27499999999999997</v>
      </c>
      <c r="AP48" s="191">
        <f>SUBTOTAL(1,AP45:AP47)</f>
        <v>0.83333333333333337</v>
      </c>
      <c r="AQ48" s="91" t="str">
        <f>+IF(AP48="","",IF(AP48&gt;1,"ADELANTADA",IF(AP48&lt;0.6,"CRÍTICA",IF(AP48&lt;0.95,"EN PROCESO","GESTIÓN NORMAL"))))</f>
        <v>EN PROCESO</v>
      </c>
      <c r="AR48" s="38" t="str">
        <f t="shared" ref="AR48:AR87" si="17">+IF(AQ48="","",IF(AQ48="SIN INICIAR","6",IF(AQ48="CRÍTICA","L",IF(AQ48="EN PROCESO","K",IF(AQ48="GESTIÓN NORMAL","J",IF(AQ48="ADELANTADA","Q","B"))))))</f>
        <v>K</v>
      </c>
      <c r="AS48" s="71"/>
      <c r="AT48" s="71" t="s">
        <v>1511</v>
      </c>
      <c r="AU48" s="71"/>
      <c r="BA48" s="234">
        <f t="shared" si="2"/>
        <v>0.72500000000000009</v>
      </c>
    </row>
    <row r="49" spans="1:53" ht="27.95" hidden="1" customHeight="1" outlineLevel="4" x14ac:dyDescent="0.2">
      <c r="A49" s="282"/>
      <c r="B49" s="293"/>
      <c r="C49" s="112" t="s">
        <v>826</v>
      </c>
      <c r="D49" s="31" t="s">
        <v>826</v>
      </c>
      <c r="E49" s="31" t="s">
        <v>827</v>
      </c>
      <c r="F49" s="42">
        <v>42402</v>
      </c>
      <c r="G49" s="42">
        <v>42724</v>
      </c>
      <c r="H49" s="31" t="s">
        <v>828</v>
      </c>
      <c r="I49" s="31" t="s">
        <v>227</v>
      </c>
      <c r="J49" s="31" t="s">
        <v>829</v>
      </c>
      <c r="K49" s="31">
        <v>1</v>
      </c>
      <c r="L49" s="43"/>
      <c r="M49" s="43"/>
      <c r="N49" s="103" t="s">
        <v>193</v>
      </c>
      <c r="O49" s="103" t="s">
        <v>210</v>
      </c>
      <c r="P49" s="104">
        <v>0</v>
      </c>
      <c r="Q49" s="104">
        <v>9.0909090909090912E-2</v>
      </c>
      <c r="R49" s="104">
        <v>9.0909090909090912E-2</v>
      </c>
      <c r="S49" s="104">
        <v>9.0909090909090912E-2</v>
      </c>
      <c r="T49" s="104">
        <v>9.0909090909090912E-2</v>
      </c>
      <c r="U49" s="143">
        <v>9.0909090909090912E-2</v>
      </c>
      <c r="V49" s="104">
        <v>9.0909090909090912E-2</v>
      </c>
      <c r="W49" s="104">
        <v>9.0909090909090912E-2</v>
      </c>
      <c r="X49" s="104">
        <v>9.0909090909090912E-2</v>
      </c>
      <c r="Y49" s="104">
        <v>9.0909090909090912E-2</v>
      </c>
      <c r="Z49" s="104">
        <v>9.0909090909090912E-2</v>
      </c>
      <c r="AA49" s="104">
        <v>9.0909090909090912E-2</v>
      </c>
      <c r="AB49" s="198">
        <f>SUM(P49:AA49)</f>
        <v>1.0000000000000002</v>
      </c>
      <c r="AC49" s="105">
        <v>0</v>
      </c>
      <c r="AD49" s="105">
        <v>0.09</v>
      </c>
      <c r="AE49" s="105">
        <v>0.09</v>
      </c>
      <c r="AF49" s="105">
        <v>0.09</v>
      </c>
      <c r="AG49" s="104">
        <v>0.09</v>
      </c>
      <c r="AH49" s="143">
        <v>0.09</v>
      </c>
      <c r="AI49" s="105">
        <v>0</v>
      </c>
      <c r="AJ49" s="105">
        <v>0</v>
      </c>
      <c r="AK49" s="105">
        <v>0</v>
      </c>
      <c r="AL49" s="105">
        <v>0</v>
      </c>
      <c r="AM49" s="105">
        <v>0</v>
      </c>
      <c r="AN49" s="105">
        <v>0</v>
      </c>
      <c r="AO49" s="21">
        <f t="shared" ref="AO49:AO51" si="18">SUM(AC49:AN49)</f>
        <v>0.44999999999999996</v>
      </c>
      <c r="AP49" s="189">
        <f>+IFERROR(SUM(AC49:AH49)/SUM(P49:U49),"")</f>
        <v>0.98999999999999977</v>
      </c>
      <c r="AQ49" s="91" t="str">
        <f>+IF(AP49="","",IF(AND(SUM($P49:U49)=1,SUM($AC49:AH49)=1),"TERMINADA",IF(SUM($P49:U49)=0,"SIN INICIAR",IF(AP49&gt;1,"ADELANTADA",IF(AP49&lt;0.6,"CRÍTICA",IF(AP49&lt;0.95,"EN PROCESO","GESTIÓN NORMAL"))))))</f>
        <v>GESTIÓN NORMAL</v>
      </c>
      <c r="AR49" s="38" t="str">
        <f t="shared" si="17"/>
        <v>J</v>
      </c>
      <c r="AS49" s="71"/>
      <c r="AT49" s="71"/>
      <c r="AU49" s="71"/>
      <c r="BA49" s="234">
        <f t="shared" si="2"/>
        <v>0.55000000000000004</v>
      </c>
    </row>
    <row r="50" spans="1:53" ht="27.95" hidden="1" customHeight="1" outlineLevel="4" x14ac:dyDescent="0.2">
      <c r="A50" s="282"/>
      <c r="B50" s="293"/>
      <c r="C50" s="75" t="s">
        <v>826</v>
      </c>
      <c r="D50" s="10" t="s">
        <v>826</v>
      </c>
      <c r="E50" s="10" t="s">
        <v>827</v>
      </c>
      <c r="F50" s="5">
        <v>42402</v>
      </c>
      <c r="G50" s="5">
        <v>42724</v>
      </c>
      <c r="H50" s="10" t="s">
        <v>828</v>
      </c>
      <c r="I50" s="10" t="s">
        <v>227</v>
      </c>
      <c r="J50" s="10" t="s">
        <v>825</v>
      </c>
      <c r="K50" s="10">
        <v>1</v>
      </c>
      <c r="L50" s="6">
        <v>65000000</v>
      </c>
      <c r="M50" s="6" t="e">
        <f>65000000+IF(#REF!="Si",47000000,0)</f>
        <v>#REF!</v>
      </c>
      <c r="N50" s="103" t="s">
        <v>193</v>
      </c>
      <c r="O50" s="103" t="s">
        <v>210</v>
      </c>
      <c r="P50" s="104">
        <v>0</v>
      </c>
      <c r="Q50" s="104">
        <v>9.0909090909090912E-2</v>
      </c>
      <c r="R50" s="104">
        <v>9.0909090909090912E-2</v>
      </c>
      <c r="S50" s="104">
        <v>9.0909090909090912E-2</v>
      </c>
      <c r="T50" s="104">
        <v>9.0909090909090912E-2</v>
      </c>
      <c r="U50" s="143">
        <v>9.0909090909090912E-2</v>
      </c>
      <c r="V50" s="104">
        <v>9.0909090909090912E-2</v>
      </c>
      <c r="W50" s="104">
        <v>9.0909090909090912E-2</v>
      </c>
      <c r="X50" s="104">
        <v>9.0909090909090912E-2</v>
      </c>
      <c r="Y50" s="104">
        <v>9.0909090909090912E-2</v>
      </c>
      <c r="Z50" s="104">
        <v>9.0909090909090912E-2</v>
      </c>
      <c r="AA50" s="104">
        <v>9.0909090909090912E-2</v>
      </c>
      <c r="AB50" s="198">
        <f>SUM(P50:AA50)</f>
        <v>1.0000000000000002</v>
      </c>
      <c r="AC50" s="105">
        <v>0</v>
      </c>
      <c r="AD50" s="105">
        <v>0.09</v>
      </c>
      <c r="AE50" s="105">
        <v>0.09</v>
      </c>
      <c r="AF50" s="105">
        <v>0.09</v>
      </c>
      <c r="AG50" s="104">
        <v>0.09</v>
      </c>
      <c r="AH50" s="143">
        <v>0.09</v>
      </c>
      <c r="AI50" s="105">
        <v>0</v>
      </c>
      <c r="AJ50" s="105">
        <v>0</v>
      </c>
      <c r="AK50" s="105">
        <v>0</v>
      </c>
      <c r="AL50" s="105">
        <v>0</v>
      </c>
      <c r="AM50" s="105">
        <v>0</v>
      </c>
      <c r="AN50" s="105">
        <v>0</v>
      </c>
      <c r="AO50" s="21">
        <f t="shared" si="18"/>
        <v>0.44999999999999996</v>
      </c>
      <c r="AP50" s="189">
        <f t="shared" ref="AP50:AP51" si="19">+IFERROR(SUM(AC50:AH50)/SUM(P50:U50),"")</f>
        <v>0.98999999999999977</v>
      </c>
      <c r="AQ50" s="91" t="str">
        <f>+IF(AP50="","",IF(AND(SUM($P50:U50)=1,SUM($AC50:AH50)=1),"TERMINADA",IF(SUM($P50:U50)=0,"SIN INICIAR",IF(AP50&gt;1,"ADELANTADA",IF(AP50&lt;0.6,"CRÍTICA",IF(AP50&lt;0.95,"EN PROCESO","GESTIÓN NORMAL"))))))</f>
        <v>GESTIÓN NORMAL</v>
      </c>
      <c r="AR50" s="38" t="str">
        <f t="shared" si="17"/>
        <v>J</v>
      </c>
      <c r="AS50" s="71"/>
      <c r="AT50" s="71"/>
      <c r="AU50" s="71"/>
      <c r="BA50" s="234">
        <f t="shared" si="2"/>
        <v>0.55000000000000004</v>
      </c>
    </row>
    <row r="51" spans="1:53" ht="27.95" hidden="1" customHeight="1" outlineLevel="4" x14ac:dyDescent="0.2">
      <c r="A51" s="282"/>
      <c r="B51" s="293"/>
      <c r="C51" s="141" t="s">
        <v>826</v>
      </c>
      <c r="D51" s="30" t="s">
        <v>826</v>
      </c>
      <c r="E51" s="30" t="s">
        <v>830</v>
      </c>
      <c r="F51" s="40">
        <v>42402</v>
      </c>
      <c r="G51" s="40">
        <v>42724</v>
      </c>
      <c r="H51" s="30" t="s">
        <v>828</v>
      </c>
      <c r="I51" s="30" t="s">
        <v>227</v>
      </c>
      <c r="J51" s="30" t="s">
        <v>831</v>
      </c>
      <c r="K51" s="30">
        <v>1</v>
      </c>
      <c r="L51" s="41">
        <v>10000000</v>
      </c>
      <c r="M51" s="41" t="e">
        <f>10000000+IF(#REF!="Si",7000000,0)</f>
        <v>#REF!</v>
      </c>
      <c r="N51" s="103" t="s">
        <v>193</v>
      </c>
      <c r="O51" s="103" t="s">
        <v>210</v>
      </c>
      <c r="P51" s="104">
        <v>0</v>
      </c>
      <c r="Q51" s="104">
        <v>9.0909090909090912E-2</v>
      </c>
      <c r="R51" s="104">
        <v>9.0909090909090912E-2</v>
      </c>
      <c r="S51" s="104">
        <v>9.0909090909090912E-2</v>
      </c>
      <c r="T51" s="104">
        <v>9.0909090909090912E-2</v>
      </c>
      <c r="U51" s="143">
        <v>9.0909090909090912E-2</v>
      </c>
      <c r="V51" s="104">
        <v>9.0909090909090912E-2</v>
      </c>
      <c r="W51" s="104">
        <v>9.0909090909090912E-2</v>
      </c>
      <c r="X51" s="104">
        <v>9.0909090909090912E-2</v>
      </c>
      <c r="Y51" s="104">
        <v>9.0909090909090912E-2</v>
      </c>
      <c r="Z51" s="104">
        <v>9.0909090909090912E-2</v>
      </c>
      <c r="AA51" s="104">
        <v>9.0909090909090912E-2</v>
      </c>
      <c r="AB51" s="198">
        <f>SUM(P51:AA51)</f>
        <v>1.0000000000000002</v>
      </c>
      <c r="AC51" s="105">
        <v>0</v>
      </c>
      <c r="AD51" s="105">
        <v>0.09</v>
      </c>
      <c r="AE51" s="105">
        <v>0.09</v>
      </c>
      <c r="AF51" s="105">
        <v>0.09</v>
      </c>
      <c r="AG51" s="104">
        <v>0.09</v>
      </c>
      <c r="AH51" s="143">
        <v>0.09</v>
      </c>
      <c r="AI51" s="105">
        <v>0</v>
      </c>
      <c r="AJ51" s="105">
        <v>0</v>
      </c>
      <c r="AK51" s="105">
        <v>0</v>
      </c>
      <c r="AL51" s="105">
        <v>0</v>
      </c>
      <c r="AM51" s="105">
        <v>0</v>
      </c>
      <c r="AN51" s="105">
        <v>0</v>
      </c>
      <c r="AO51" s="21">
        <f t="shared" si="18"/>
        <v>0.44999999999999996</v>
      </c>
      <c r="AP51" s="189">
        <f t="shared" si="19"/>
        <v>0.98999999999999977</v>
      </c>
      <c r="AQ51" s="91" t="str">
        <f>+IF(AP51="","",IF(AND(SUM($P51:U51)=1,SUM($AC51:AH51)=1),"TERMINADA",IF(SUM($P51:U51)=0,"SIN INICIAR",IF(AP51&gt;1,"ADELANTADA",IF(AP51&lt;0.6,"CRÍTICA",IF(AP51&lt;0.95,"EN PROCESO","GESTIÓN NORMAL"))))))</f>
        <v>GESTIÓN NORMAL</v>
      </c>
      <c r="AR51" s="38" t="str">
        <f t="shared" si="17"/>
        <v>J</v>
      </c>
      <c r="AS51" s="71"/>
      <c r="AT51" s="71"/>
      <c r="AU51" s="71"/>
      <c r="BA51" s="234">
        <f t="shared" si="2"/>
        <v>0.55000000000000004</v>
      </c>
    </row>
    <row r="52" spans="1:53" ht="27.95" hidden="1" customHeight="1" outlineLevel="3" x14ac:dyDescent="0.2">
      <c r="A52" s="282"/>
      <c r="B52" s="293"/>
      <c r="C52" s="288" t="s">
        <v>1299</v>
      </c>
      <c r="D52" s="289"/>
      <c r="E52" s="289"/>
      <c r="F52" s="62"/>
      <c r="G52" s="62"/>
      <c r="H52" s="63"/>
      <c r="I52" s="63"/>
      <c r="J52" s="63"/>
      <c r="K52" s="63"/>
      <c r="L52" s="64"/>
      <c r="M52" s="64"/>
      <c r="N52" s="65"/>
      <c r="O52" s="65"/>
      <c r="P52" s="66"/>
      <c r="Q52" s="66"/>
      <c r="R52" s="66"/>
      <c r="S52" s="66"/>
      <c r="T52" s="66"/>
      <c r="U52" s="153"/>
      <c r="V52" s="66"/>
      <c r="W52" s="66"/>
      <c r="X52" s="66"/>
      <c r="Y52" s="66"/>
      <c r="Z52" s="66"/>
      <c r="AA52" s="66"/>
      <c r="AB52" s="194"/>
      <c r="AC52" s="67"/>
      <c r="AD52" s="67"/>
      <c r="AE52" s="67"/>
      <c r="AF52" s="67"/>
      <c r="AG52" s="66"/>
      <c r="AH52" s="153"/>
      <c r="AI52" s="67"/>
      <c r="AJ52" s="67"/>
      <c r="AK52" s="67"/>
      <c r="AL52" s="67"/>
      <c r="AM52" s="67"/>
      <c r="AN52" s="184"/>
      <c r="AO52" s="191">
        <f>SUBTOTAL(1,AO49:AO51)</f>
        <v>0.44999999999999996</v>
      </c>
      <c r="AP52" s="191">
        <f>SUBTOTAL(1,AP49:AP51)</f>
        <v>0.98999999999999977</v>
      </c>
      <c r="AQ52" s="91" t="str">
        <f>+IF(AP52="","",IF(AP52&gt;1,"ADELANTADA",IF(AP52&lt;0.6,"CRÍTICA",IF(AP52&lt;0.95,"EN PROCESO","GESTIÓN NORMAL"))))</f>
        <v>GESTIÓN NORMAL</v>
      </c>
      <c r="AR52" s="38" t="str">
        <f t="shared" si="17"/>
        <v>J</v>
      </c>
      <c r="AS52" s="71"/>
      <c r="AT52" s="71"/>
      <c r="AU52" s="71"/>
      <c r="BA52" s="234">
        <f t="shared" si="2"/>
        <v>0.55000000000000004</v>
      </c>
    </row>
    <row r="53" spans="1:53" ht="27.95" hidden="1" customHeight="1" outlineLevel="4" x14ac:dyDescent="0.2">
      <c r="A53" s="282"/>
      <c r="B53" s="293"/>
      <c r="C53" s="112" t="s">
        <v>821</v>
      </c>
      <c r="D53" s="31" t="s">
        <v>821</v>
      </c>
      <c r="E53" s="31" t="s">
        <v>822</v>
      </c>
      <c r="F53" s="42">
        <v>42402</v>
      </c>
      <c r="G53" s="42">
        <v>42704</v>
      </c>
      <c r="H53" s="31" t="s">
        <v>823</v>
      </c>
      <c r="I53" s="31" t="s">
        <v>227</v>
      </c>
      <c r="J53" s="31" t="s">
        <v>824</v>
      </c>
      <c r="K53" s="31">
        <v>1</v>
      </c>
      <c r="L53" s="43">
        <v>20000000</v>
      </c>
      <c r="M53" s="43" t="e">
        <f>20000000+IF(#REF!="Si",15000000,0)</f>
        <v>#REF!</v>
      </c>
      <c r="N53" s="103" t="s">
        <v>193</v>
      </c>
      <c r="O53" s="103" t="s">
        <v>197</v>
      </c>
      <c r="P53" s="104">
        <v>0</v>
      </c>
      <c r="Q53" s="104">
        <v>0.1</v>
      </c>
      <c r="R53" s="104">
        <v>0.1</v>
      </c>
      <c r="S53" s="104">
        <v>0.1</v>
      </c>
      <c r="T53" s="104">
        <v>0.1</v>
      </c>
      <c r="U53" s="143">
        <v>0.1</v>
      </c>
      <c r="V53" s="104">
        <v>0.1</v>
      </c>
      <c r="W53" s="104">
        <v>0.1</v>
      </c>
      <c r="X53" s="104">
        <v>0.1</v>
      </c>
      <c r="Y53" s="104">
        <v>0.1</v>
      </c>
      <c r="Z53" s="104">
        <v>0.1</v>
      </c>
      <c r="AA53" s="104">
        <v>0</v>
      </c>
      <c r="AB53" s="198">
        <f>SUM(P53:AA53)</f>
        <v>0.99999999999999989</v>
      </c>
      <c r="AC53" s="105">
        <v>0</v>
      </c>
      <c r="AD53" s="105">
        <v>0.1</v>
      </c>
      <c r="AE53" s="105">
        <v>0.1</v>
      </c>
      <c r="AF53" s="105">
        <v>0.1</v>
      </c>
      <c r="AG53" s="104">
        <v>0</v>
      </c>
      <c r="AH53" s="143">
        <v>0.1</v>
      </c>
      <c r="AI53" s="105">
        <v>0</v>
      </c>
      <c r="AJ53" s="105">
        <v>0</v>
      </c>
      <c r="AK53" s="105">
        <v>0</v>
      </c>
      <c r="AL53" s="105">
        <v>0</v>
      </c>
      <c r="AM53" s="105">
        <v>0</v>
      </c>
      <c r="AN53" s="105">
        <v>0</v>
      </c>
      <c r="AO53" s="21">
        <f t="shared" ref="AO53:AO54" si="20">SUM(AC53:AN53)</f>
        <v>0.4</v>
      </c>
      <c r="AP53" s="189">
        <f>+IFERROR(SUM(AC53:AH53)/SUM(P53:U53),"")</f>
        <v>0.8</v>
      </c>
      <c r="AQ53" s="91" t="str">
        <f>+IF(AP53="","",IF(AND(SUM($P53:U53)=1,SUM($AC53:AH53)=1),"TERMINADA",IF(SUM($P53:U53)=0,"SIN INICIAR",IF(AP53&gt;1,"ADELANTADA",IF(AP53&lt;0.6,"CRÍTICA",IF(AP53&lt;0.95,"EN PROCESO","GESTIÓN NORMAL"))))))</f>
        <v>EN PROCESO</v>
      </c>
      <c r="AR53" s="38" t="str">
        <f t="shared" si="17"/>
        <v>K</v>
      </c>
      <c r="AS53" s="71"/>
      <c r="AT53" s="71"/>
      <c r="AU53" s="71"/>
      <c r="BA53" s="234">
        <f t="shared" si="2"/>
        <v>0.6</v>
      </c>
    </row>
    <row r="54" spans="1:53" ht="27.95" hidden="1" customHeight="1" outlineLevel="4" x14ac:dyDescent="0.2">
      <c r="A54" s="282"/>
      <c r="B54" s="293"/>
      <c r="C54" s="75" t="s">
        <v>821</v>
      </c>
      <c r="D54" s="10" t="s">
        <v>821</v>
      </c>
      <c r="E54" s="10" t="s">
        <v>825</v>
      </c>
      <c r="F54" s="5">
        <v>42402</v>
      </c>
      <c r="G54" s="5">
        <v>42704</v>
      </c>
      <c r="H54" s="10" t="s">
        <v>823</v>
      </c>
      <c r="I54" s="10" t="s">
        <v>227</v>
      </c>
      <c r="J54" s="10" t="s">
        <v>825</v>
      </c>
      <c r="K54" s="10">
        <v>1</v>
      </c>
      <c r="L54" s="6">
        <v>50000000</v>
      </c>
      <c r="M54" s="6" t="e">
        <f>50000000+IF(#REF!="Si",36000000,0)</f>
        <v>#REF!</v>
      </c>
      <c r="N54" s="103" t="s">
        <v>193</v>
      </c>
      <c r="O54" s="103" t="s">
        <v>197</v>
      </c>
      <c r="P54" s="104">
        <v>0</v>
      </c>
      <c r="Q54" s="104">
        <v>0.1</v>
      </c>
      <c r="R54" s="104">
        <v>0.1</v>
      </c>
      <c r="S54" s="104">
        <v>0.1</v>
      </c>
      <c r="T54" s="104">
        <v>0.1</v>
      </c>
      <c r="U54" s="143">
        <v>0.1</v>
      </c>
      <c r="V54" s="104">
        <v>0.1</v>
      </c>
      <c r="W54" s="104">
        <v>0.1</v>
      </c>
      <c r="X54" s="104">
        <v>0.1</v>
      </c>
      <c r="Y54" s="104">
        <v>0.1</v>
      </c>
      <c r="Z54" s="104">
        <v>0.1</v>
      </c>
      <c r="AA54" s="104">
        <v>0</v>
      </c>
      <c r="AB54" s="198">
        <f>SUM(P54:AA54)</f>
        <v>0.99999999999999989</v>
      </c>
      <c r="AC54" s="105">
        <v>0</v>
      </c>
      <c r="AD54" s="105">
        <v>0.1</v>
      </c>
      <c r="AE54" s="105">
        <v>0.1</v>
      </c>
      <c r="AF54" s="105">
        <v>0.1</v>
      </c>
      <c r="AG54" s="104">
        <v>0</v>
      </c>
      <c r="AH54" s="143">
        <v>0.1</v>
      </c>
      <c r="AI54" s="105">
        <v>0</v>
      </c>
      <c r="AJ54" s="105">
        <v>0</v>
      </c>
      <c r="AK54" s="105">
        <v>0</v>
      </c>
      <c r="AL54" s="105">
        <v>0</v>
      </c>
      <c r="AM54" s="105">
        <v>0</v>
      </c>
      <c r="AN54" s="105">
        <v>0</v>
      </c>
      <c r="AO54" s="21">
        <f t="shared" si="20"/>
        <v>0.4</v>
      </c>
      <c r="AP54" s="189">
        <f t="shared" ref="AP54" si="21">+IFERROR(SUM(AC54:AH54)/SUM(P54:U54),"")</f>
        <v>0.8</v>
      </c>
      <c r="AQ54" s="91" t="str">
        <f>+IF(AP54="","",IF(AND(SUM($P54:U54)=1,SUM($AC54:AH54)=1),"TERMINADA",IF(SUM($P54:U54)=0,"SIN INICIAR",IF(AP54&gt;1,"ADELANTADA",IF(AP54&lt;0.6,"CRÍTICA",IF(AP54&lt;0.95,"EN PROCESO","GESTIÓN NORMAL"))))))</f>
        <v>EN PROCESO</v>
      </c>
      <c r="AR54" s="38" t="str">
        <f t="shared" si="17"/>
        <v>K</v>
      </c>
      <c r="AS54" s="71"/>
      <c r="AT54" s="71"/>
      <c r="AU54" s="71"/>
      <c r="BA54" s="234">
        <f t="shared" si="2"/>
        <v>0.6</v>
      </c>
    </row>
    <row r="55" spans="1:53" ht="27.95" hidden="1" customHeight="1" outlineLevel="3" x14ac:dyDescent="0.2">
      <c r="A55" s="282"/>
      <c r="B55" s="293"/>
      <c r="C55" s="288" t="s">
        <v>1300</v>
      </c>
      <c r="D55" s="289"/>
      <c r="E55" s="289"/>
      <c r="F55" s="62"/>
      <c r="G55" s="62"/>
      <c r="H55" s="63"/>
      <c r="I55" s="63"/>
      <c r="J55" s="63"/>
      <c r="K55" s="63"/>
      <c r="L55" s="64"/>
      <c r="M55" s="64"/>
      <c r="N55" s="65"/>
      <c r="O55" s="65"/>
      <c r="P55" s="66"/>
      <c r="Q55" s="66"/>
      <c r="R55" s="66"/>
      <c r="S55" s="66"/>
      <c r="T55" s="66"/>
      <c r="U55" s="153"/>
      <c r="V55" s="66"/>
      <c r="W55" s="66"/>
      <c r="X55" s="66"/>
      <c r="Y55" s="66"/>
      <c r="Z55" s="66"/>
      <c r="AA55" s="66"/>
      <c r="AB55" s="194"/>
      <c r="AC55" s="67"/>
      <c r="AD55" s="67"/>
      <c r="AE55" s="67"/>
      <c r="AF55" s="67"/>
      <c r="AG55" s="66"/>
      <c r="AH55" s="153"/>
      <c r="AI55" s="67"/>
      <c r="AJ55" s="67"/>
      <c r="AK55" s="67"/>
      <c r="AL55" s="67"/>
      <c r="AM55" s="67"/>
      <c r="AN55" s="184"/>
      <c r="AO55" s="191">
        <f>SUBTOTAL(1,AO53:AO54)</f>
        <v>0.4</v>
      </c>
      <c r="AP55" s="191">
        <f>SUBTOTAL(1,AP53:AP54)</f>
        <v>0.8</v>
      </c>
      <c r="AQ55" s="91" t="str">
        <f>+IF(AP55="","",IF(AP55&gt;1,"ADELANTADA",IF(AP55&lt;0.6,"CRÍTICA",IF(AP55&lt;0.95,"EN PROCESO","GESTIÓN NORMAL"))))</f>
        <v>EN PROCESO</v>
      </c>
      <c r="AR55" s="38" t="str">
        <f t="shared" si="17"/>
        <v>K</v>
      </c>
      <c r="AS55" s="71"/>
      <c r="AT55" s="71"/>
      <c r="AU55" s="71"/>
      <c r="BA55" s="234">
        <f t="shared" si="2"/>
        <v>0.6</v>
      </c>
    </row>
    <row r="56" spans="1:53" ht="27.95" hidden="1" customHeight="1" outlineLevel="4" x14ac:dyDescent="0.2">
      <c r="A56" s="282"/>
      <c r="B56" s="293"/>
      <c r="C56" s="75" t="s">
        <v>979</v>
      </c>
      <c r="D56" s="10" t="s">
        <v>979</v>
      </c>
      <c r="E56" s="10" t="s">
        <v>838</v>
      </c>
      <c r="F56" s="5">
        <v>42402</v>
      </c>
      <c r="G56" s="5">
        <v>42704</v>
      </c>
      <c r="H56" s="10" t="s">
        <v>839</v>
      </c>
      <c r="I56" s="10" t="s">
        <v>27</v>
      </c>
      <c r="J56" s="10" t="s">
        <v>837</v>
      </c>
      <c r="K56" s="10"/>
      <c r="L56" s="6">
        <v>7000000</v>
      </c>
      <c r="M56" s="6">
        <v>7000000</v>
      </c>
      <c r="N56" s="103" t="s">
        <v>193</v>
      </c>
      <c r="O56" s="103" t="s">
        <v>197</v>
      </c>
      <c r="P56" s="104">
        <v>0</v>
      </c>
      <c r="Q56" s="104">
        <v>0.1</v>
      </c>
      <c r="R56" s="104">
        <v>0.1</v>
      </c>
      <c r="S56" s="104">
        <v>0.1</v>
      </c>
      <c r="T56" s="104">
        <v>0</v>
      </c>
      <c r="U56" s="143">
        <v>0.1</v>
      </c>
      <c r="V56" s="104">
        <v>0.1</v>
      </c>
      <c r="W56" s="104">
        <v>0.1</v>
      </c>
      <c r="X56" s="104">
        <v>0.1</v>
      </c>
      <c r="Y56" s="104">
        <v>0.2</v>
      </c>
      <c r="Z56" s="104">
        <v>0.1</v>
      </c>
      <c r="AA56" s="104">
        <v>0</v>
      </c>
      <c r="AB56" s="198">
        <f>SUM(P56:AA56)</f>
        <v>0.99999999999999989</v>
      </c>
      <c r="AC56" s="105">
        <v>0</v>
      </c>
      <c r="AD56" s="105">
        <v>0.1</v>
      </c>
      <c r="AE56" s="105">
        <v>0.1</v>
      </c>
      <c r="AF56" s="105">
        <v>0.1</v>
      </c>
      <c r="AG56" s="104">
        <v>0</v>
      </c>
      <c r="AH56" s="143">
        <v>0.1</v>
      </c>
      <c r="AI56" s="105">
        <v>0</v>
      </c>
      <c r="AJ56" s="105">
        <v>0</v>
      </c>
      <c r="AK56" s="105">
        <v>0</v>
      </c>
      <c r="AL56" s="105">
        <v>0</v>
      </c>
      <c r="AM56" s="105">
        <v>0</v>
      </c>
      <c r="AN56" s="105">
        <v>0</v>
      </c>
      <c r="AO56" s="21">
        <f t="shared" ref="AO56:AO58" si="22">SUM(AC56:AN56)</f>
        <v>0.4</v>
      </c>
      <c r="AP56" s="189">
        <f>+IFERROR(SUM(AC56:AH56)/SUM(P56:U56),"")</f>
        <v>1</v>
      </c>
      <c r="AQ56" s="91" t="str">
        <f>+IF(AP56="","",IF(AND(SUM($P56:U56)=1,SUM($AC56:AH56)=1),"TERMINADA",IF(SUM($P56:U56)=0,"SIN INICIAR",IF(AP56&gt;1,"ADELANTADA",IF(AP56&lt;0.6,"CRÍTICA",IF(AP56&lt;0.95,"EN PROCESO","GESTIÓN NORMAL"))))))</f>
        <v>GESTIÓN NORMAL</v>
      </c>
      <c r="AR56" s="38" t="str">
        <f t="shared" si="17"/>
        <v>J</v>
      </c>
      <c r="AS56" s="71"/>
      <c r="AT56" s="71"/>
      <c r="AU56" s="71"/>
      <c r="BA56" s="234">
        <f t="shared" si="2"/>
        <v>0.6</v>
      </c>
    </row>
    <row r="57" spans="1:53" ht="27.95" hidden="1" customHeight="1" outlineLevel="4" x14ac:dyDescent="0.2">
      <c r="A57" s="282"/>
      <c r="B57" s="293"/>
      <c r="C57" s="75" t="s">
        <v>979</v>
      </c>
      <c r="D57" s="10" t="s">
        <v>979</v>
      </c>
      <c r="E57" s="10" t="s">
        <v>1557</v>
      </c>
      <c r="F57" s="5"/>
      <c r="G57" s="5"/>
      <c r="H57" s="10" t="s">
        <v>887</v>
      </c>
      <c r="I57" s="10"/>
      <c r="J57" s="10"/>
      <c r="K57" s="10"/>
      <c r="L57" s="6"/>
      <c r="M57" s="6"/>
      <c r="N57" s="103" t="s">
        <v>907</v>
      </c>
      <c r="O57" s="103" t="s">
        <v>197</v>
      </c>
      <c r="P57" s="104">
        <v>0</v>
      </c>
      <c r="Q57" s="104">
        <v>0</v>
      </c>
      <c r="R57" s="104">
        <v>0</v>
      </c>
      <c r="S57" s="104">
        <v>0</v>
      </c>
      <c r="T57" s="104">
        <v>0</v>
      </c>
      <c r="U57" s="143">
        <v>0</v>
      </c>
      <c r="V57" s="104">
        <v>0</v>
      </c>
      <c r="W57" s="104">
        <v>0</v>
      </c>
      <c r="X57" s="104">
        <v>0</v>
      </c>
      <c r="Y57" s="104">
        <v>0.5</v>
      </c>
      <c r="Z57" s="104">
        <v>0.5</v>
      </c>
      <c r="AA57" s="104">
        <v>0</v>
      </c>
      <c r="AB57" s="198">
        <f>SUM(P57:AA57)</f>
        <v>1</v>
      </c>
      <c r="AC57" s="105">
        <v>0</v>
      </c>
      <c r="AD57" s="105">
        <v>0</v>
      </c>
      <c r="AE57" s="105">
        <v>0</v>
      </c>
      <c r="AF57" s="105">
        <v>0</v>
      </c>
      <c r="AG57" s="104">
        <v>0</v>
      </c>
      <c r="AH57" s="143">
        <v>0</v>
      </c>
      <c r="AI57" s="105">
        <v>0</v>
      </c>
      <c r="AJ57" s="105">
        <v>0</v>
      </c>
      <c r="AK57" s="105">
        <v>0</v>
      </c>
      <c r="AL57" s="105">
        <v>0</v>
      </c>
      <c r="AM57" s="105">
        <v>0</v>
      </c>
      <c r="AN57" s="105">
        <v>0</v>
      </c>
      <c r="AO57" s="21">
        <f t="shared" ref="AO57" si="23">SUM(AC57:AN57)</f>
        <v>0</v>
      </c>
      <c r="AP57" s="189" t="str">
        <f>+IFERROR(SUM(AC57:AH57)/SUM(P57:U57),"")</f>
        <v/>
      </c>
      <c r="AQ57" s="91" t="str">
        <f>+IF(AP57="","",IF(AND(SUM($P57:U57)=1,SUM($AC57:AH57)=1),"TERMINADA",IF(SUM($P57:U57)=0,"SIN INICIAR",IF(AP57&gt;1,"ADELANTADA",IF(AP57&lt;0.6,"CRÍTICA",IF(AP57&lt;0.95,"EN PROCESO","GESTIÓN NORMAL"))))))</f>
        <v/>
      </c>
      <c r="AR57" s="38" t="str">
        <f t="shared" si="17"/>
        <v/>
      </c>
      <c r="AS57" s="71"/>
      <c r="AT57" s="71"/>
      <c r="AU57" s="71"/>
      <c r="BA57" s="234"/>
    </row>
    <row r="58" spans="1:53" ht="27.95" hidden="1" customHeight="1" outlineLevel="4" x14ac:dyDescent="0.2">
      <c r="A58" s="282"/>
      <c r="B58" s="293"/>
      <c r="C58" s="75" t="s">
        <v>979</v>
      </c>
      <c r="D58" s="10" t="s">
        <v>979</v>
      </c>
      <c r="E58" s="10" t="s">
        <v>835</v>
      </c>
      <c r="F58" s="5">
        <v>42402</v>
      </c>
      <c r="G58" s="5">
        <v>42704</v>
      </c>
      <c r="H58" s="10" t="s">
        <v>836</v>
      </c>
      <c r="I58" s="10" t="s">
        <v>27</v>
      </c>
      <c r="J58" s="10" t="s">
        <v>837</v>
      </c>
      <c r="K58" s="10"/>
      <c r="L58" s="6">
        <v>50000000</v>
      </c>
      <c r="M58" s="6">
        <v>50000000</v>
      </c>
      <c r="N58" s="103" t="s">
        <v>193</v>
      </c>
      <c r="O58" s="103" t="s">
        <v>197</v>
      </c>
      <c r="P58" s="104">
        <v>0</v>
      </c>
      <c r="Q58" s="104">
        <v>0</v>
      </c>
      <c r="R58" s="104">
        <v>0</v>
      </c>
      <c r="S58" s="104">
        <v>0.9</v>
      </c>
      <c r="T58" s="104">
        <v>0</v>
      </c>
      <c r="U58" s="143">
        <v>0</v>
      </c>
      <c r="V58" s="104">
        <v>0</v>
      </c>
      <c r="W58" s="104">
        <v>0</v>
      </c>
      <c r="X58" s="104">
        <v>0</v>
      </c>
      <c r="Y58" s="104">
        <v>0.1</v>
      </c>
      <c r="Z58" s="104">
        <v>0</v>
      </c>
      <c r="AA58" s="104">
        <v>0</v>
      </c>
      <c r="AB58" s="198">
        <f>SUM(P58:AA58)</f>
        <v>1</v>
      </c>
      <c r="AC58" s="105">
        <v>0</v>
      </c>
      <c r="AD58" s="105">
        <v>0</v>
      </c>
      <c r="AE58" s="105">
        <v>0</v>
      </c>
      <c r="AF58" s="105">
        <v>0.9</v>
      </c>
      <c r="AG58" s="104">
        <v>0</v>
      </c>
      <c r="AH58" s="143">
        <v>0</v>
      </c>
      <c r="AI58" s="105">
        <v>0</v>
      </c>
      <c r="AJ58" s="105">
        <v>0</v>
      </c>
      <c r="AK58" s="105">
        <v>0</v>
      </c>
      <c r="AL58" s="105">
        <v>0</v>
      </c>
      <c r="AM58" s="105">
        <v>0</v>
      </c>
      <c r="AN58" s="105">
        <v>0</v>
      </c>
      <c r="AO58" s="21">
        <f t="shared" si="22"/>
        <v>0.9</v>
      </c>
      <c r="AP58" s="189">
        <f t="shared" ref="AP58" si="24">+IFERROR(SUM(AC58:AH58)/SUM(P58:U58),"")</f>
        <v>1</v>
      </c>
      <c r="AQ58" s="91" t="str">
        <f>+IF(AP58="","",IF(AND(SUM($P58:U58)=1,SUM($AC58:AH58)=1),"TERMINADA",IF(SUM($P58:U58)=0,"SIN INICIAR",IF(AP58&gt;1,"ADELANTADA",IF(AP58&lt;0.6,"CRÍTICA",IF(AP58&lt;0.95,"EN PROCESO","GESTIÓN NORMAL"))))))</f>
        <v>GESTIÓN NORMAL</v>
      </c>
      <c r="AR58" s="38" t="str">
        <f t="shared" si="17"/>
        <v>J</v>
      </c>
      <c r="AS58" s="71"/>
      <c r="AT58" s="71"/>
      <c r="AU58" s="71"/>
      <c r="BA58" s="234">
        <f t="shared" si="2"/>
        <v>9.9999999999999978E-2</v>
      </c>
    </row>
    <row r="59" spans="1:53" ht="27.95" hidden="1" customHeight="1" outlineLevel="3" thickBot="1" x14ac:dyDescent="0.25">
      <c r="A59" s="282"/>
      <c r="B59" s="293"/>
      <c r="C59" s="290" t="s">
        <v>1301</v>
      </c>
      <c r="D59" s="291"/>
      <c r="E59" s="291"/>
      <c r="F59" s="212"/>
      <c r="G59" s="212"/>
      <c r="H59" s="213"/>
      <c r="I59" s="213"/>
      <c r="J59" s="213"/>
      <c r="K59" s="213"/>
      <c r="L59" s="214"/>
      <c r="M59" s="214"/>
      <c r="N59" s="215"/>
      <c r="O59" s="215"/>
      <c r="P59" s="66"/>
      <c r="Q59" s="66"/>
      <c r="R59" s="66"/>
      <c r="S59" s="66"/>
      <c r="T59" s="66"/>
      <c r="U59" s="153"/>
      <c r="V59" s="66"/>
      <c r="W59" s="66"/>
      <c r="X59" s="66"/>
      <c r="Y59" s="66"/>
      <c r="Z59" s="66"/>
      <c r="AA59" s="66"/>
      <c r="AB59" s="194"/>
      <c r="AC59" s="67"/>
      <c r="AD59" s="67"/>
      <c r="AE59" s="67"/>
      <c r="AF59" s="67"/>
      <c r="AG59" s="66"/>
      <c r="AH59" s="153"/>
      <c r="AI59" s="67"/>
      <c r="AJ59" s="67"/>
      <c r="AK59" s="67"/>
      <c r="AL59" s="67"/>
      <c r="AM59" s="67"/>
      <c r="AN59" s="184"/>
      <c r="AO59" s="191">
        <f>SUBTOTAL(1,AO56:AO58)</f>
        <v>0.43333333333333335</v>
      </c>
      <c r="AP59" s="216">
        <f>SUBTOTAL(1,AP56:AP58)</f>
        <v>1</v>
      </c>
      <c r="AQ59" s="91" t="str">
        <f>+IF(AP59="","",IF(AP59&gt;1,"ADELANTADA",IF(AP59&lt;0.6,"CRÍTICA",IF(AP59&lt;0.95,"EN PROCESO","GESTIÓN NORMAL"))))</f>
        <v>GESTIÓN NORMAL</v>
      </c>
      <c r="AR59" s="38" t="str">
        <f t="shared" si="17"/>
        <v>J</v>
      </c>
      <c r="AS59" s="71"/>
      <c r="AT59" s="71"/>
      <c r="AU59" s="71"/>
      <c r="BA59" s="234">
        <f t="shared" si="2"/>
        <v>0.56666666666666665</v>
      </c>
    </row>
    <row r="60" spans="1:53" ht="48.95" customHeight="1" outlineLevel="2" collapsed="1" thickBot="1" x14ac:dyDescent="0.25">
      <c r="A60" s="282"/>
      <c r="B60" s="243" t="s">
        <v>1278</v>
      </c>
      <c r="C60" s="244"/>
      <c r="D60" s="244"/>
      <c r="E60" s="244"/>
      <c r="F60" s="244"/>
      <c r="G60" s="244"/>
      <c r="H60" s="244"/>
      <c r="I60" s="244"/>
      <c r="J60" s="244"/>
      <c r="K60" s="244"/>
      <c r="L60" s="244"/>
      <c r="M60" s="244"/>
      <c r="N60" s="244"/>
      <c r="O60" s="245"/>
      <c r="P60" s="106"/>
      <c r="Q60" s="106"/>
      <c r="R60" s="106"/>
      <c r="S60" s="106"/>
      <c r="T60" s="106"/>
      <c r="U60" s="145"/>
      <c r="V60" s="106"/>
      <c r="W60" s="106"/>
      <c r="X60" s="106"/>
      <c r="Y60" s="106"/>
      <c r="Z60" s="106"/>
      <c r="AA60" s="106"/>
      <c r="AB60" s="193"/>
      <c r="AC60" s="106"/>
      <c r="AD60" s="106"/>
      <c r="AE60" s="106"/>
      <c r="AF60" s="106"/>
      <c r="AG60" s="106"/>
      <c r="AH60" s="145"/>
      <c r="AI60" s="106"/>
      <c r="AJ60" s="106"/>
      <c r="AK60" s="106"/>
      <c r="AL60" s="106"/>
      <c r="AM60" s="106"/>
      <c r="AN60" s="106"/>
      <c r="AO60" s="209">
        <f>AVERAGE(AO48,AO52,AO55,AO59)</f>
        <v>0.38958333333333334</v>
      </c>
      <c r="AP60" s="208">
        <f>AVERAGE(AP48,AP52,AP55,AP59)</f>
        <v>0.90583333333333327</v>
      </c>
      <c r="AQ60" s="91" t="str">
        <f>+IF(AP60="","",IF(AP60&gt;1,"ADELANTADA",IF(AP60&lt;0.6,"CRÍTICA",IF(AP60&lt;0.95,"EN PROCESO","GESTIÓN NORMAL"))))</f>
        <v>EN PROCESO</v>
      </c>
      <c r="AR60" s="38" t="str">
        <f t="shared" si="17"/>
        <v>K</v>
      </c>
      <c r="AS60" s="71"/>
      <c r="AT60" s="71"/>
      <c r="AU60" s="71"/>
      <c r="BA60" s="234">
        <f t="shared" si="2"/>
        <v>0.61041666666666661</v>
      </c>
    </row>
    <row r="61" spans="1:53" ht="27.95" hidden="1" customHeight="1" outlineLevel="4" x14ac:dyDescent="0.2">
      <c r="A61" s="282"/>
      <c r="B61" s="294" t="s">
        <v>164</v>
      </c>
      <c r="C61" s="75" t="s">
        <v>861</v>
      </c>
      <c r="D61" s="10" t="s">
        <v>861</v>
      </c>
      <c r="E61" s="10" t="s">
        <v>870</v>
      </c>
      <c r="F61" s="5">
        <v>42381</v>
      </c>
      <c r="G61" s="5">
        <v>42642</v>
      </c>
      <c r="H61" s="10" t="s">
        <v>863</v>
      </c>
      <c r="I61" s="10" t="s">
        <v>866</v>
      </c>
      <c r="J61" s="10" t="s">
        <v>867</v>
      </c>
      <c r="K61" s="10">
        <v>0</v>
      </c>
      <c r="L61" s="6"/>
      <c r="M61" s="6"/>
      <c r="N61" s="103" t="s">
        <v>906</v>
      </c>
      <c r="O61" s="103" t="s">
        <v>196</v>
      </c>
      <c r="P61" s="104">
        <v>0</v>
      </c>
      <c r="Q61" s="104">
        <v>0</v>
      </c>
      <c r="R61" s="104">
        <v>0</v>
      </c>
      <c r="S61" s="104">
        <v>0</v>
      </c>
      <c r="T61" s="104">
        <v>0</v>
      </c>
      <c r="U61" s="143">
        <v>0</v>
      </c>
      <c r="V61" s="104">
        <v>0.1</v>
      </c>
      <c r="W61" s="104">
        <v>0</v>
      </c>
      <c r="X61" s="104">
        <v>0.9</v>
      </c>
      <c r="Y61" s="104">
        <v>0</v>
      </c>
      <c r="Z61" s="104">
        <v>0</v>
      </c>
      <c r="AA61" s="104">
        <v>0</v>
      </c>
      <c r="AB61" s="198">
        <f t="shared" ref="AB61:AB67" si="25">SUM(P61:AA61)</f>
        <v>1</v>
      </c>
      <c r="AC61" s="105">
        <v>0</v>
      </c>
      <c r="AD61" s="105">
        <v>0</v>
      </c>
      <c r="AE61" s="105">
        <v>0</v>
      </c>
      <c r="AF61" s="105">
        <v>0</v>
      </c>
      <c r="AG61" s="104">
        <v>0</v>
      </c>
      <c r="AH61" s="143">
        <v>0</v>
      </c>
      <c r="AI61" s="105">
        <v>0</v>
      </c>
      <c r="AJ61" s="105">
        <v>0</v>
      </c>
      <c r="AK61" s="105">
        <v>0</v>
      </c>
      <c r="AL61" s="105">
        <v>0</v>
      </c>
      <c r="AM61" s="105">
        <v>0</v>
      </c>
      <c r="AN61" s="105">
        <v>0</v>
      </c>
      <c r="AO61" s="21">
        <f t="shared" ref="AO61" si="26">SUM(AC61:AN61)</f>
        <v>0</v>
      </c>
      <c r="AP61" s="205" t="str">
        <f>+IFERROR(SUM(AC61:AH61)/SUM(P61:U61),"")</f>
        <v/>
      </c>
      <c r="AQ61" s="91" t="str">
        <f>+IF(AP61="","",IF(AND(SUM($P61:U61)=1,SUM($AC61:AH61)=1),"TERMINADA",IF(SUM($P61:U61)=0,"SIN INICIAR",IF(AP61&gt;1,"ADELANTADA",IF(AP61&lt;0.6,"CRÍTICA",IF(AP61&lt;0.95,"EN PROCESO","GESTIÓN NORMAL"))))))</f>
        <v/>
      </c>
      <c r="AR61" s="38" t="str">
        <f t="shared" si="17"/>
        <v/>
      </c>
      <c r="AS61" s="71" t="s">
        <v>1138</v>
      </c>
      <c r="AT61" s="71" t="s">
        <v>1525</v>
      </c>
      <c r="AU61" s="71"/>
      <c r="BA61" s="234">
        <f t="shared" si="2"/>
        <v>1</v>
      </c>
    </row>
    <row r="62" spans="1:53" ht="36" hidden="1" customHeight="1" outlineLevel="4" x14ac:dyDescent="0.2">
      <c r="A62" s="282"/>
      <c r="B62" s="294"/>
      <c r="C62" s="75" t="s">
        <v>861</v>
      </c>
      <c r="D62" s="10" t="s">
        <v>861</v>
      </c>
      <c r="E62" s="10" t="s">
        <v>868</v>
      </c>
      <c r="F62" s="5">
        <v>42381</v>
      </c>
      <c r="G62" s="5">
        <v>42642</v>
      </c>
      <c r="H62" s="10" t="s">
        <v>863</v>
      </c>
      <c r="I62" s="10" t="s">
        <v>866</v>
      </c>
      <c r="J62" s="10" t="s">
        <v>867</v>
      </c>
      <c r="K62" s="10">
        <v>0</v>
      </c>
      <c r="L62" s="6"/>
      <c r="M62" s="6"/>
      <c r="N62" s="103" t="s">
        <v>205</v>
      </c>
      <c r="O62" s="103" t="s">
        <v>201</v>
      </c>
      <c r="P62" s="104">
        <v>0</v>
      </c>
      <c r="Q62" s="104">
        <v>0</v>
      </c>
      <c r="R62" s="104">
        <v>0.25</v>
      </c>
      <c r="S62" s="104">
        <v>0.25</v>
      </c>
      <c r="T62" s="104">
        <v>0</v>
      </c>
      <c r="U62" s="143">
        <v>0</v>
      </c>
      <c r="V62" s="104">
        <v>0.25</v>
      </c>
      <c r="W62" s="104">
        <v>0.25</v>
      </c>
      <c r="X62" s="104">
        <v>0</v>
      </c>
      <c r="Y62" s="104">
        <v>0</v>
      </c>
      <c r="Z62" s="104">
        <v>0</v>
      </c>
      <c r="AA62" s="104">
        <v>0</v>
      </c>
      <c r="AB62" s="198">
        <f t="shared" si="25"/>
        <v>1</v>
      </c>
      <c r="AC62" s="105">
        <v>0</v>
      </c>
      <c r="AD62" s="105">
        <v>0</v>
      </c>
      <c r="AE62" s="105">
        <v>0.25</v>
      </c>
      <c r="AF62" s="105">
        <v>0.25</v>
      </c>
      <c r="AG62" s="104">
        <v>0</v>
      </c>
      <c r="AH62" s="143">
        <v>0</v>
      </c>
      <c r="AI62" s="105">
        <v>0</v>
      </c>
      <c r="AJ62" s="105">
        <v>0</v>
      </c>
      <c r="AK62" s="105">
        <v>0</v>
      </c>
      <c r="AL62" s="105">
        <v>0</v>
      </c>
      <c r="AM62" s="105">
        <v>0</v>
      </c>
      <c r="AN62" s="105">
        <v>0</v>
      </c>
      <c r="AO62" s="21">
        <f t="shared" ref="AO62:AO67" si="27">SUM(AC62:AN62)</f>
        <v>0.5</v>
      </c>
      <c r="AP62" s="189">
        <f t="shared" ref="AP62:AP66" si="28">+IFERROR(SUM(AC62:AH62)/SUM(P62:U62),"")</f>
        <v>1</v>
      </c>
      <c r="AQ62" s="91" t="str">
        <f>+IF(AP62="","",IF(AND(SUM($P62:U62)=1,SUM($AC62:AH62)=1),"TERMINADA",IF(SUM($P62:U62)=0,"SIN INICIAR",IF(AP62&gt;1,"ADELANTADA",IF(AP62&lt;0.6,"CRÍTICA",IF(AP62&lt;0.95,"EN PROCESO","GESTIÓN NORMAL"))))))</f>
        <v>GESTIÓN NORMAL</v>
      </c>
      <c r="AR62" s="38" t="str">
        <f t="shared" si="17"/>
        <v>J</v>
      </c>
      <c r="AS62" s="71" t="s">
        <v>1137</v>
      </c>
      <c r="AT62" s="71"/>
      <c r="AU62" s="71"/>
      <c r="BA62" s="234">
        <f t="shared" si="2"/>
        <v>0.5</v>
      </c>
    </row>
    <row r="63" spans="1:53" ht="27.95" hidden="1" customHeight="1" outlineLevel="4" x14ac:dyDescent="0.2">
      <c r="A63" s="282"/>
      <c r="B63" s="294"/>
      <c r="C63" s="75" t="s">
        <v>861</v>
      </c>
      <c r="D63" s="10" t="s">
        <v>861</v>
      </c>
      <c r="E63" s="10" t="s">
        <v>865</v>
      </c>
      <c r="F63" s="5">
        <v>42381</v>
      </c>
      <c r="G63" s="5">
        <v>42642</v>
      </c>
      <c r="H63" s="10" t="s">
        <v>863</v>
      </c>
      <c r="I63" s="10" t="s">
        <v>186</v>
      </c>
      <c r="J63" s="10" t="s">
        <v>864</v>
      </c>
      <c r="K63" s="10"/>
      <c r="L63" s="6"/>
      <c r="M63" s="6"/>
      <c r="N63" s="103" t="s">
        <v>905</v>
      </c>
      <c r="O63" s="103" t="s">
        <v>182</v>
      </c>
      <c r="P63" s="104">
        <v>0</v>
      </c>
      <c r="Q63" s="104">
        <v>0</v>
      </c>
      <c r="R63" s="104">
        <v>0</v>
      </c>
      <c r="S63" s="104">
        <v>0</v>
      </c>
      <c r="T63" s="104">
        <v>0</v>
      </c>
      <c r="U63" s="143">
        <v>0</v>
      </c>
      <c r="V63" s="104">
        <v>0.5</v>
      </c>
      <c r="W63" s="104">
        <v>0.5</v>
      </c>
      <c r="X63" s="104">
        <v>0</v>
      </c>
      <c r="Y63" s="104">
        <v>0</v>
      </c>
      <c r="Z63" s="104">
        <v>0</v>
      </c>
      <c r="AA63" s="104">
        <v>0</v>
      </c>
      <c r="AB63" s="198">
        <f t="shared" si="25"/>
        <v>1</v>
      </c>
      <c r="AC63" s="105">
        <v>0</v>
      </c>
      <c r="AD63" s="105">
        <v>0</v>
      </c>
      <c r="AE63" s="105">
        <v>0</v>
      </c>
      <c r="AF63" s="105">
        <v>0</v>
      </c>
      <c r="AG63" s="104">
        <v>0</v>
      </c>
      <c r="AH63" s="143">
        <v>0</v>
      </c>
      <c r="AI63" s="105">
        <v>0</v>
      </c>
      <c r="AJ63" s="105">
        <v>0</v>
      </c>
      <c r="AK63" s="105">
        <v>0</v>
      </c>
      <c r="AL63" s="105">
        <v>0</v>
      </c>
      <c r="AM63" s="105">
        <v>0</v>
      </c>
      <c r="AN63" s="105">
        <v>0</v>
      </c>
      <c r="AO63" s="21">
        <f t="shared" si="27"/>
        <v>0</v>
      </c>
      <c r="AP63" s="189" t="str">
        <f t="shared" si="28"/>
        <v/>
      </c>
      <c r="AQ63" s="91" t="str">
        <f>+IF(AP63="","",IF(AND(SUM($P63:U63)=1,SUM($AC63:AH63)=1),"TERMINADA",IF(SUM($P63:U63)=0,"SIN INICIAR",IF(AP63&gt;1,"ADELANTADA",IF(AP63&lt;0.6,"CRÍTICA",IF(AP63&lt;0.95,"EN PROCESO","GESTIÓN NORMAL"))))))</f>
        <v/>
      </c>
      <c r="AR63" s="38" t="str">
        <f t="shared" si="17"/>
        <v/>
      </c>
      <c r="AS63" s="71"/>
      <c r="AT63" s="71" t="s">
        <v>1522</v>
      </c>
      <c r="AU63" s="71"/>
      <c r="BA63" s="234">
        <f t="shared" si="2"/>
        <v>1</v>
      </c>
    </row>
    <row r="64" spans="1:53" ht="36" hidden="1" customHeight="1" outlineLevel="4" x14ac:dyDescent="0.2">
      <c r="A64" s="282"/>
      <c r="B64" s="294"/>
      <c r="C64" s="75" t="s">
        <v>861</v>
      </c>
      <c r="D64" s="10" t="s">
        <v>861</v>
      </c>
      <c r="E64" s="10" t="s">
        <v>908</v>
      </c>
      <c r="F64" s="5">
        <v>42381</v>
      </c>
      <c r="G64" s="5">
        <v>42642</v>
      </c>
      <c r="H64" s="10" t="s">
        <v>871</v>
      </c>
      <c r="I64" s="10"/>
      <c r="J64" s="10"/>
      <c r="K64" s="10"/>
      <c r="L64" s="6"/>
      <c r="M64" s="6"/>
      <c r="N64" s="103" t="s">
        <v>205</v>
      </c>
      <c r="O64" s="103" t="s">
        <v>196</v>
      </c>
      <c r="P64" s="104">
        <v>0</v>
      </c>
      <c r="Q64" s="104">
        <v>0</v>
      </c>
      <c r="R64" s="104">
        <v>0.1111111111111111</v>
      </c>
      <c r="S64" s="104">
        <v>0.1111111111111111</v>
      </c>
      <c r="T64" s="104">
        <v>0.1111111111111111</v>
      </c>
      <c r="U64" s="143">
        <v>0.1111111111111111</v>
      </c>
      <c r="V64" s="104">
        <v>0.1111111111111111</v>
      </c>
      <c r="W64" s="104">
        <v>0.1111111111111111</v>
      </c>
      <c r="X64" s="104">
        <v>0.1111111111111111</v>
      </c>
      <c r="Y64" s="104">
        <v>0.1111111111111111</v>
      </c>
      <c r="Z64" s="104">
        <v>0.1111111111111111</v>
      </c>
      <c r="AA64" s="104">
        <v>0</v>
      </c>
      <c r="AB64" s="198">
        <f t="shared" si="25"/>
        <v>1.0000000000000002</v>
      </c>
      <c r="AC64" s="105">
        <v>0</v>
      </c>
      <c r="AD64" s="105">
        <v>0</v>
      </c>
      <c r="AE64" s="105">
        <v>0.05</v>
      </c>
      <c r="AF64" s="105">
        <v>0.05</v>
      </c>
      <c r="AG64" s="104">
        <v>0.05</v>
      </c>
      <c r="AH64" s="143">
        <v>0.04</v>
      </c>
      <c r="AI64" s="105">
        <v>0</v>
      </c>
      <c r="AJ64" s="105">
        <v>0</v>
      </c>
      <c r="AK64" s="105">
        <v>0</v>
      </c>
      <c r="AL64" s="105">
        <v>0</v>
      </c>
      <c r="AM64" s="105">
        <v>0</v>
      </c>
      <c r="AN64" s="105">
        <v>0</v>
      </c>
      <c r="AO64" s="21">
        <f t="shared" si="27"/>
        <v>0.19000000000000003</v>
      </c>
      <c r="AP64" s="189">
        <f t="shared" si="28"/>
        <v>0.4275000000000001</v>
      </c>
      <c r="AQ64" s="91" t="str">
        <f>+IF(AP64="","",IF(AND(SUM($P64:U64)=1,SUM($AC64:AH64)=1),"TERMINADA",IF(SUM($P64:U64)=0,"SIN INICIAR",IF(AP64&gt;1,"ADELANTADA",IF(AP64&lt;0.6,"CRÍTICA",IF(AP64&lt;0.95,"EN PROCESO","GESTIÓN NORMAL"))))))</f>
        <v>CRÍTICA</v>
      </c>
      <c r="AR64" s="38" t="str">
        <f t="shared" si="17"/>
        <v>L</v>
      </c>
      <c r="AS64" s="71" t="s">
        <v>1366</v>
      </c>
      <c r="AT64" s="71" t="s">
        <v>1523</v>
      </c>
      <c r="AU64" s="71"/>
      <c r="BA64" s="234">
        <f t="shared" si="2"/>
        <v>0.80999999999999994</v>
      </c>
    </row>
    <row r="65" spans="1:53" ht="27.95" hidden="1" customHeight="1" outlineLevel="4" x14ac:dyDescent="0.2">
      <c r="A65" s="282"/>
      <c r="B65" s="294"/>
      <c r="C65" s="75" t="s">
        <v>861</v>
      </c>
      <c r="D65" s="10" t="s">
        <v>861</v>
      </c>
      <c r="E65" s="10" t="s">
        <v>862</v>
      </c>
      <c r="F65" s="5">
        <v>42381</v>
      </c>
      <c r="G65" s="5">
        <v>42642</v>
      </c>
      <c r="H65" s="10" t="s">
        <v>863</v>
      </c>
      <c r="I65" s="10" t="s">
        <v>186</v>
      </c>
      <c r="J65" s="10" t="s">
        <v>864</v>
      </c>
      <c r="K65" s="10">
        <v>1</v>
      </c>
      <c r="L65" s="6">
        <f>1762000*11</f>
        <v>19382000</v>
      </c>
      <c r="M65" s="6">
        <f>+K65*L65</f>
        <v>19382000</v>
      </c>
      <c r="N65" s="103" t="s">
        <v>192</v>
      </c>
      <c r="O65" s="103" t="s">
        <v>196</v>
      </c>
      <c r="P65" s="104">
        <v>0.1111111111111111</v>
      </c>
      <c r="Q65" s="104">
        <v>0.1111111111111111</v>
      </c>
      <c r="R65" s="104">
        <v>0.1111111111111111</v>
      </c>
      <c r="S65" s="104">
        <v>0.1111111111111111</v>
      </c>
      <c r="T65" s="104">
        <v>0.1111111111111111</v>
      </c>
      <c r="U65" s="143">
        <v>0.1111111111111111</v>
      </c>
      <c r="V65" s="104">
        <v>0.1111111111111111</v>
      </c>
      <c r="W65" s="104">
        <v>0.1111111111111111</v>
      </c>
      <c r="X65" s="104">
        <v>0.1111111111111111</v>
      </c>
      <c r="Y65" s="104">
        <v>0</v>
      </c>
      <c r="Z65" s="104">
        <v>0</v>
      </c>
      <c r="AA65" s="104">
        <v>0</v>
      </c>
      <c r="AB65" s="198">
        <f t="shared" si="25"/>
        <v>1.0000000000000002</v>
      </c>
      <c r="AC65" s="105">
        <v>0.1</v>
      </c>
      <c r="AD65" s="105">
        <v>0.1</v>
      </c>
      <c r="AE65" s="105">
        <v>0.05</v>
      </c>
      <c r="AF65" s="105">
        <v>0.05</v>
      </c>
      <c r="AG65" s="104">
        <v>0.05</v>
      </c>
      <c r="AH65" s="143">
        <v>0.05</v>
      </c>
      <c r="AI65" s="105">
        <v>0</v>
      </c>
      <c r="AJ65" s="105">
        <v>0</v>
      </c>
      <c r="AK65" s="105">
        <v>0</v>
      </c>
      <c r="AL65" s="105">
        <v>0</v>
      </c>
      <c r="AM65" s="105">
        <v>0</v>
      </c>
      <c r="AN65" s="105">
        <v>0</v>
      </c>
      <c r="AO65" s="21">
        <f t="shared" si="27"/>
        <v>0.39999999999999997</v>
      </c>
      <c r="AP65" s="189">
        <f t="shared" si="28"/>
        <v>0.59999999999999987</v>
      </c>
      <c r="AQ65" s="91" t="str">
        <f>+IF(AP65="","",IF(AND(SUM($P65:U65)=1,SUM($AC65:AH65)=1),"TERMINADA",IF(SUM($P65:U65)=0,"SIN INICIAR",IF(AP65&gt;1,"ADELANTADA",IF(AP65&lt;0.6,"CRÍTICA",IF(AP65&lt;0.95,"EN PROCESO","GESTIÓN NORMAL"))))))</f>
        <v>EN PROCESO</v>
      </c>
      <c r="AR65" s="38" t="str">
        <f t="shared" si="17"/>
        <v>K</v>
      </c>
      <c r="AS65" s="71" t="s">
        <v>1365</v>
      </c>
      <c r="AT65" s="71" t="s">
        <v>1524</v>
      </c>
      <c r="AU65" s="71"/>
      <c r="BA65" s="234">
        <f t="shared" si="2"/>
        <v>0.60000000000000009</v>
      </c>
    </row>
    <row r="66" spans="1:53" ht="42.95" hidden="1" customHeight="1" outlineLevel="4" x14ac:dyDescent="0.2">
      <c r="A66" s="282"/>
      <c r="B66" s="294"/>
      <c r="C66" s="75" t="s">
        <v>861</v>
      </c>
      <c r="D66" s="10" t="s">
        <v>861</v>
      </c>
      <c r="E66" s="10" t="s">
        <v>1534</v>
      </c>
      <c r="F66" s="5">
        <v>42381</v>
      </c>
      <c r="G66" s="5">
        <v>42642</v>
      </c>
      <c r="H66" s="10" t="s">
        <v>863</v>
      </c>
      <c r="I66" s="10" t="s">
        <v>866</v>
      </c>
      <c r="J66" s="10" t="s">
        <v>867</v>
      </c>
      <c r="K66" s="10">
        <v>1</v>
      </c>
      <c r="L66" s="6">
        <v>30000000</v>
      </c>
      <c r="M66" s="6">
        <f>+K66*L66</f>
        <v>30000000</v>
      </c>
      <c r="N66" s="103" t="s">
        <v>192</v>
      </c>
      <c r="O66" s="103" t="s">
        <v>196</v>
      </c>
      <c r="P66" s="104">
        <v>0.5</v>
      </c>
      <c r="Q66" s="104">
        <v>0</v>
      </c>
      <c r="R66" s="104">
        <v>0</v>
      </c>
      <c r="S66" s="104">
        <v>0</v>
      </c>
      <c r="T66" s="104">
        <v>0</v>
      </c>
      <c r="U66" s="143">
        <v>0</v>
      </c>
      <c r="V66" s="104">
        <v>0</v>
      </c>
      <c r="W66" s="104">
        <v>0</v>
      </c>
      <c r="X66" s="104">
        <v>0</v>
      </c>
      <c r="Y66" s="104">
        <v>0</v>
      </c>
      <c r="Z66" s="104">
        <v>0</v>
      </c>
      <c r="AA66" s="104">
        <v>0.5</v>
      </c>
      <c r="AB66" s="198">
        <f t="shared" si="25"/>
        <v>1</v>
      </c>
      <c r="AC66" s="105">
        <v>0.5</v>
      </c>
      <c r="AD66" s="105">
        <v>0</v>
      </c>
      <c r="AE66" s="105">
        <v>0</v>
      </c>
      <c r="AF66" s="105">
        <v>0</v>
      </c>
      <c r="AG66" s="104">
        <v>0</v>
      </c>
      <c r="AH66" s="143">
        <v>0</v>
      </c>
      <c r="AI66" s="105">
        <v>0</v>
      </c>
      <c r="AJ66" s="105">
        <v>0</v>
      </c>
      <c r="AK66" s="105">
        <v>0</v>
      </c>
      <c r="AL66" s="105">
        <v>0</v>
      </c>
      <c r="AM66" s="105">
        <v>0</v>
      </c>
      <c r="AN66" s="105">
        <v>0</v>
      </c>
      <c r="AO66" s="21">
        <f t="shared" si="27"/>
        <v>0.5</v>
      </c>
      <c r="AP66" s="189">
        <f t="shared" si="28"/>
        <v>1</v>
      </c>
      <c r="AQ66" s="91" t="str">
        <f>+IF(AP66="","",IF(AND(SUM($P66:U66)=1,SUM($AC66:AH66)=1),"TERMINADA",IF(SUM($P66:U66)=0,"SIN INICIAR",IF(AP66&gt;1,"ADELANTADA",IF(AP66&lt;0.6,"CRÍTICA",IF(AP66&lt;0.95,"EN PROCESO","GESTIÓN NORMAL"))))))</f>
        <v>GESTIÓN NORMAL</v>
      </c>
      <c r="AR66" s="38" t="str">
        <f t="shared" si="17"/>
        <v>J</v>
      </c>
      <c r="AS66" s="71"/>
      <c r="AT66" s="71"/>
      <c r="AU66" s="71"/>
      <c r="BA66" s="234">
        <f t="shared" si="2"/>
        <v>0.5</v>
      </c>
    </row>
    <row r="67" spans="1:53" ht="41.1" hidden="1" customHeight="1" outlineLevel="4" x14ac:dyDescent="0.2">
      <c r="A67" s="282"/>
      <c r="B67" s="294"/>
      <c r="C67" s="75" t="s">
        <v>861</v>
      </c>
      <c r="D67" s="10" t="s">
        <v>861</v>
      </c>
      <c r="E67" s="10" t="s">
        <v>869</v>
      </c>
      <c r="F67" s="5">
        <v>42381</v>
      </c>
      <c r="G67" s="5">
        <v>42642</v>
      </c>
      <c r="H67" s="10" t="s">
        <v>863</v>
      </c>
      <c r="I67" s="10"/>
      <c r="J67" s="10"/>
      <c r="K67" s="10">
        <v>0</v>
      </c>
      <c r="L67" s="6"/>
      <c r="M67" s="6"/>
      <c r="N67" s="103" t="s">
        <v>205</v>
      </c>
      <c r="O67" s="103" t="s">
        <v>182</v>
      </c>
      <c r="P67" s="104">
        <v>0</v>
      </c>
      <c r="Q67" s="104">
        <v>0</v>
      </c>
      <c r="R67" s="104">
        <v>0.5</v>
      </c>
      <c r="S67" s="104">
        <v>0</v>
      </c>
      <c r="T67" s="104">
        <v>0</v>
      </c>
      <c r="U67" s="143">
        <v>0.25</v>
      </c>
      <c r="V67" s="104">
        <v>0</v>
      </c>
      <c r="W67" s="104">
        <v>0.25</v>
      </c>
      <c r="X67" s="104">
        <v>0</v>
      </c>
      <c r="Y67" s="104">
        <v>0</v>
      </c>
      <c r="Z67" s="104">
        <v>0</v>
      </c>
      <c r="AA67" s="104">
        <v>0</v>
      </c>
      <c r="AB67" s="198">
        <f t="shared" si="25"/>
        <v>1</v>
      </c>
      <c r="AC67" s="105">
        <v>0</v>
      </c>
      <c r="AD67" s="105">
        <v>0</v>
      </c>
      <c r="AE67" s="105">
        <v>0.5</v>
      </c>
      <c r="AF67" s="105">
        <v>0</v>
      </c>
      <c r="AG67" s="104">
        <v>0</v>
      </c>
      <c r="AH67" s="143">
        <v>0.25</v>
      </c>
      <c r="AI67" s="105">
        <v>0</v>
      </c>
      <c r="AJ67" s="105">
        <v>0</v>
      </c>
      <c r="AK67" s="105">
        <v>0</v>
      </c>
      <c r="AL67" s="105">
        <v>0</v>
      </c>
      <c r="AM67" s="105">
        <v>0</v>
      </c>
      <c r="AN67" s="105">
        <v>0</v>
      </c>
      <c r="AO67" s="21">
        <f t="shared" si="27"/>
        <v>0.75</v>
      </c>
      <c r="AP67" s="189">
        <f>+IFERROR(SUM(AC67:AH67)/SUM(P67:U67),"")</f>
        <v>1</v>
      </c>
      <c r="AQ67" s="91" t="str">
        <f>+IF(AP67="","",IF(AND(SUM($P67:U67)=1,SUM($AC67:AH67)=1),"TERMINADA",IF(SUM($P67:U67)=0,"SIN INICIAR",IF(AP67&gt;1,"ADELANTADA",IF(AP67&lt;0.6,"CRÍTICA",IF(AP67&lt;0.95,"EN PROCESO","GESTIÓN NORMAL"))))))</f>
        <v>GESTIÓN NORMAL</v>
      </c>
      <c r="AR67" s="38" t="str">
        <f t="shared" si="17"/>
        <v>J</v>
      </c>
      <c r="AS67" s="71"/>
      <c r="AT67" s="71"/>
      <c r="AU67" s="71"/>
      <c r="BA67" s="234">
        <f t="shared" ref="BA67:BA130" si="29">100%-AO67</f>
        <v>0.25</v>
      </c>
    </row>
    <row r="68" spans="1:53" ht="44.1" hidden="1" customHeight="1" outlineLevel="3" x14ac:dyDescent="0.2">
      <c r="A68" s="282"/>
      <c r="B68" s="294"/>
      <c r="C68" s="288" t="s">
        <v>1302</v>
      </c>
      <c r="D68" s="289"/>
      <c r="E68" s="289"/>
      <c r="F68" s="62"/>
      <c r="G68" s="62"/>
      <c r="H68" s="63"/>
      <c r="I68" s="63"/>
      <c r="J68" s="63"/>
      <c r="K68" s="63"/>
      <c r="L68" s="64"/>
      <c r="M68" s="64"/>
      <c r="N68" s="65"/>
      <c r="O68" s="65"/>
      <c r="P68" s="66"/>
      <c r="Q68" s="66"/>
      <c r="R68" s="66"/>
      <c r="S68" s="66"/>
      <c r="T68" s="66"/>
      <c r="U68" s="153"/>
      <c r="V68" s="66"/>
      <c r="W68" s="66"/>
      <c r="X68" s="66"/>
      <c r="Y68" s="66"/>
      <c r="Z68" s="66"/>
      <c r="AA68" s="66"/>
      <c r="AB68" s="194"/>
      <c r="AC68" s="67"/>
      <c r="AD68" s="67"/>
      <c r="AE68" s="67"/>
      <c r="AF68" s="67"/>
      <c r="AG68" s="66"/>
      <c r="AH68" s="153"/>
      <c r="AI68" s="67"/>
      <c r="AJ68" s="67"/>
      <c r="AK68" s="67"/>
      <c r="AL68" s="67"/>
      <c r="AM68" s="67"/>
      <c r="AN68" s="184"/>
      <c r="AO68" s="191">
        <f>SUBTOTAL(1,AO61:AO67)</f>
        <v>0.33428571428571424</v>
      </c>
      <c r="AP68" s="191">
        <f>SUBTOTAL(1,AP61:AP67)</f>
        <v>0.80549999999999999</v>
      </c>
      <c r="AQ68" s="91" t="str">
        <f>+IF(AP68="","",IF(AP68&gt;1,"ADELANTADA",IF(AP68&lt;0.6,"CRÍTICA",IF(AP68&lt;0.95,"EN PROCESO","GESTIÓN NORMAL"))))</f>
        <v>EN PROCESO</v>
      </c>
      <c r="AR68" s="38" t="str">
        <f t="shared" si="17"/>
        <v>K</v>
      </c>
      <c r="AS68" s="71"/>
      <c r="AT68" s="71"/>
      <c r="AU68" s="71"/>
      <c r="BA68" s="234">
        <f t="shared" si="29"/>
        <v>0.6657142857142857</v>
      </c>
    </row>
    <row r="69" spans="1:53" ht="27.95" hidden="1" customHeight="1" outlineLevel="4" x14ac:dyDescent="0.2">
      <c r="A69" s="282"/>
      <c r="B69" s="294"/>
      <c r="C69" s="75" t="s">
        <v>872</v>
      </c>
      <c r="D69" s="10" t="s">
        <v>872</v>
      </c>
      <c r="E69" s="10" t="s">
        <v>889</v>
      </c>
      <c r="F69" s="5">
        <v>42381</v>
      </c>
      <c r="G69" s="5">
        <v>42444</v>
      </c>
      <c r="H69" s="10" t="s">
        <v>890</v>
      </c>
      <c r="I69" s="10"/>
      <c r="J69" s="10"/>
      <c r="K69" s="10"/>
      <c r="L69" s="6"/>
      <c r="M69" s="6"/>
      <c r="N69" s="103" t="s">
        <v>192</v>
      </c>
      <c r="O69" s="103" t="s">
        <v>205</v>
      </c>
      <c r="P69" s="104">
        <v>8.3333333333333343E-2</v>
      </c>
      <c r="Q69" s="104">
        <v>8.3333333333333343E-2</v>
      </c>
      <c r="R69" s="104">
        <v>8.3333333333333343E-2</v>
      </c>
      <c r="S69" s="104">
        <v>8.3333333333333343E-2</v>
      </c>
      <c r="T69" s="104">
        <v>8.3333333333333343E-2</v>
      </c>
      <c r="U69" s="143">
        <v>8.3333333333333343E-2</v>
      </c>
      <c r="V69" s="104">
        <v>8.3333333333333343E-2</v>
      </c>
      <c r="W69" s="104">
        <v>8.3333333333333343E-2</v>
      </c>
      <c r="X69" s="104">
        <v>8.3333333333333343E-2</v>
      </c>
      <c r="Y69" s="104">
        <v>8.3333333333333343E-2</v>
      </c>
      <c r="Z69" s="104">
        <v>8.3333333333333343E-2</v>
      </c>
      <c r="AA69" s="104">
        <v>8.3333333333333343E-2</v>
      </c>
      <c r="AB69" s="198">
        <f t="shared" ref="AB69:AB77" si="30">SUM(P69:AA69)</f>
        <v>1.0000000000000002</v>
      </c>
      <c r="AC69" s="105">
        <v>0.04</v>
      </c>
      <c r="AD69" s="105">
        <v>0.04</v>
      </c>
      <c r="AE69" s="105">
        <v>0.04</v>
      </c>
      <c r="AF69" s="105">
        <v>0.04</v>
      </c>
      <c r="AG69" s="104">
        <v>0.04</v>
      </c>
      <c r="AH69" s="143">
        <v>0.04</v>
      </c>
      <c r="AI69" s="105">
        <v>0</v>
      </c>
      <c r="AJ69" s="105">
        <v>0</v>
      </c>
      <c r="AK69" s="105">
        <v>0</v>
      </c>
      <c r="AL69" s="105">
        <v>0</v>
      </c>
      <c r="AM69" s="105">
        <v>0</v>
      </c>
      <c r="AN69" s="105">
        <v>0</v>
      </c>
      <c r="AO69" s="21">
        <f t="shared" ref="AO69:AO77" si="31">SUM(AC69:AN69)</f>
        <v>0.24000000000000002</v>
      </c>
      <c r="AP69" s="189">
        <f>+IFERROR(SUM(AC69:AH69)/SUM(P69:U69),"")</f>
        <v>0.47999999999999993</v>
      </c>
      <c r="AQ69" s="91" t="str">
        <f>+IF(AP69="","",IF(AND(SUM($P69:U69)=1,SUM($AC69:AH69)=1),"TERMINADA",IF(SUM($P69:U69)=0,"SIN INICIAR",IF(AP69&gt;1,"ADELANTADA",IF(AP69&lt;0.6,"CRÍTICA",IF(AP69&lt;0.95,"EN PROCESO","GESTIÓN NORMAL"))))))</f>
        <v>CRÍTICA</v>
      </c>
      <c r="AR69" s="38" t="str">
        <f t="shared" si="17"/>
        <v>L</v>
      </c>
      <c r="AS69" s="71" t="s">
        <v>1367</v>
      </c>
      <c r="AT69" s="71" t="s">
        <v>1367</v>
      </c>
      <c r="AU69" s="71" t="s">
        <v>1571</v>
      </c>
      <c r="BA69" s="234">
        <f t="shared" si="29"/>
        <v>0.76</v>
      </c>
    </row>
    <row r="70" spans="1:53" ht="96" hidden="1" outlineLevel="4" x14ac:dyDescent="0.2">
      <c r="A70" s="282"/>
      <c r="B70" s="294"/>
      <c r="C70" s="75" t="s">
        <v>872</v>
      </c>
      <c r="D70" s="10" t="s">
        <v>872</v>
      </c>
      <c r="E70" s="10" t="s">
        <v>884</v>
      </c>
      <c r="F70" s="5">
        <v>42374</v>
      </c>
      <c r="G70" s="5">
        <v>42734</v>
      </c>
      <c r="H70" s="10" t="s">
        <v>885</v>
      </c>
      <c r="I70" s="10"/>
      <c r="J70" s="10"/>
      <c r="K70" s="10">
        <v>0</v>
      </c>
      <c r="L70" s="6">
        <v>0</v>
      </c>
      <c r="M70" s="6">
        <f>+K70*L70</f>
        <v>0</v>
      </c>
      <c r="N70" s="103" t="s">
        <v>192</v>
      </c>
      <c r="O70" s="103" t="s">
        <v>210</v>
      </c>
      <c r="P70" s="104">
        <v>8.3333333333333343E-2</v>
      </c>
      <c r="Q70" s="104">
        <v>8.3333333333333343E-2</v>
      </c>
      <c r="R70" s="104">
        <v>8.3333333333333343E-2</v>
      </c>
      <c r="S70" s="104">
        <v>8.3333333333333343E-2</v>
      </c>
      <c r="T70" s="104">
        <v>8.3333333333333343E-2</v>
      </c>
      <c r="U70" s="143">
        <v>8.3333333333333343E-2</v>
      </c>
      <c r="V70" s="104">
        <v>8.3333333333333343E-2</v>
      </c>
      <c r="W70" s="104">
        <v>8.3333333333333343E-2</v>
      </c>
      <c r="X70" s="104">
        <v>8.3333333333333343E-2</v>
      </c>
      <c r="Y70" s="104">
        <v>8.3333333333333343E-2</v>
      </c>
      <c r="Z70" s="104">
        <v>8.3333333333333343E-2</v>
      </c>
      <c r="AA70" s="104">
        <v>8.3333333333333343E-2</v>
      </c>
      <c r="AB70" s="198">
        <f t="shared" si="30"/>
        <v>1.0000000000000002</v>
      </c>
      <c r="AC70" s="105">
        <v>0.08</v>
      </c>
      <c r="AD70" s="105">
        <v>0.08</v>
      </c>
      <c r="AE70" s="105">
        <v>0.08</v>
      </c>
      <c r="AF70" s="105">
        <v>0.08</v>
      </c>
      <c r="AG70" s="104">
        <v>0.08</v>
      </c>
      <c r="AH70" s="143">
        <v>0</v>
      </c>
      <c r="AI70" s="105">
        <v>0</v>
      </c>
      <c r="AJ70" s="105">
        <v>0</v>
      </c>
      <c r="AK70" s="105">
        <v>0</v>
      </c>
      <c r="AL70" s="105">
        <v>0</v>
      </c>
      <c r="AM70" s="105">
        <v>0</v>
      </c>
      <c r="AN70" s="105">
        <v>0</v>
      </c>
      <c r="AO70" s="21">
        <f t="shared" si="31"/>
        <v>0.4</v>
      </c>
      <c r="AP70" s="189">
        <f t="shared" ref="AP70:AP76" si="32">+IFERROR(SUM(AC70:AH70)/SUM(P70:U70),"")</f>
        <v>0.79999999999999982</v>
      </c>
      <c r="AQ70" s="91" t="str">
        <f>+IF(AP70="","",IF(AND(SUM($P70:U70)=1,SUM($AC70:AH70)=1),"TERMINADA",IF(SUM($P70:U70)=0,"SIN INICIAR",IF(AP70&gt;1,"ADELANTADA",IF(AP70&lt;0.6,"CRÍTICA",IF(AP70&lt;0.95,"EN PROCESO","GESTIÓN NORMAL"))))))</f>
        <v>EN PROCESO</v>
      </c>
      <c r="AR70" s="38" t="str">
        <f t="shared" si="17"/>
        <v>K</v>
      </c>
      <c r="AS70" s="71" t="s">
        <v>1141</v>
      </c>
      <c r="AT70" s="71" t="s">
        <v>1141</v>
      </c>
      <c r="AU70" s="71"/>
      <c r="BA70" s="234">
        <f t="shared" si="29"/>
        <v>0.6</v>
      </c>
    </row>
    <row r="71" spans="1:53" ht="48" hidden="1" outlineLevel="4" x14ac:dyDescent="0.2">
      <c r="A71" s="282"/>
      <c r="B71" s="294"/>
      <c r="C71" s="75" t="s">
        <v>872</v>
      </c>
      <c r="D71" s="10" t="s">
        <v>872</v>
      </c>
      <c r="E71" s="10" t="s">
        <v>878</v>
      </c>
      <c r="F71" s="5">
        <v>42401</v>
      </c>
      <c r="G71" s="5">
        <v>42429</v>
      </c>
      <c r="H71" s="10" t="s">
        <v>879</v>
      </c>
      <c r="I71" s="10" t="s">
        <v>880</v>
      </c>
      <c r="J71" s="10" t="s">
        <v>195</v>
      </c>
      <c r="K71" s="10">
        <v>0</v>
      </c>
      <c r="L71" s="6">
        <v>0</v>
      </c>
      <c r="M71" s="6">
        <v>0</v>
      </c>
      <c r="N71" s="103" t="s">
        <v>193</v>
      </c>
      <c r="O71" s="103" t="s">
        <v>205</v>
      </c>
      <c r="P71" s="104">
        <v>0</v>
      </c>
      <c r="Q71" s="104">
        <v>0.25</v>
      </c>
      <c r="R71" s="104">
        <v>0.25</v>
      </c>
      <c r="S71" s="104">
        <v>0.25</v>
      </c>
      <c r="T71" s="104">
        <v>0.25</v>
      </c>
      <c r="U71" s="143">
        <v>0</v>
      </c>
      <c r="V71" s="104">
        <v>0</v>
      </c>
      <c r="W71" s="104">
        <v>0</v>
      </c>
      <c r="X71" s="104">
        <v>0</v>
      </c>
      <c r="Y71" s="104">
        <v>0</v>
      </c>
      <c r="Z71" s="104">
        <v>0</v>
      </c>
      <c r="AA71" s="104">
        <v>0</v>
      </c>
      <c r="AB71" s="198">
        <f t="shared" si="30"/>
        <v>1</v>
      </c>
      <c r="AC71" s="105">
        <v>0</v>
      </c>
      <c r="AD71" s="105">
        <v>0.2</v>
      </c>
      <c r="AE71" s="105">
        <v>0.15</v>
      </c>
      <c r="AF71" s="105">
        <v>0.15</v>
      </c>
      <c r="AG71" s="104">
        <v>0.03</v>
      </c>
      <c r="AH71" s="143">
        <v>7.0000000000000007E-2</v>
      </c>
      <c r="AI71" s="105">
        <v>0</v>
      </c>
      <c r="AJ71" s="105">
        <v>0</v>
      </c>
      <c r="AK71" s="105">
        <v>0</v>
      </c>
      <c r="AL71" s="105">
        <v>0</v>
      </c>
      <c r="AM71" s="105">
        <v>0</v>
      </c>
      <c r="AN71" s="105">
        <v>0</v>
      </c>
      <c r="AO71" s="21">
        <f t="shared" si="31"/>
        <v>0.60000000000000009</v>
      </c>
      <c r="AP71" s="189">
        <f t="shared" si="32"/>
        <v>0.60000000000000009</v>
      </c>
      <c r="AQ71" s="91" t="str">
        <f>+IF(AP71="","",IF(AND(SUM($P71:U71)=1,SUM($AC71:AH71)=1),"TERMINADA",IF(SUM($P71:U71)=0,"SIN INICIAR",IF(AP71&gt;1,"ADELANTADA",IF(AP71&lt;0.6,"CRÍTICA",IF(AP71&lt;0.95,"EN PROCESO","GESTIÓN NORMAL"))))))</f>
        <v>EN PROCESO</v>
      </c>
      <c r="AR71" s="38" t="str">
        <f t="shared" si="17"/>
        <v>K</v>
      </c>
      <c r="AS71" s="71" t="s">
        <v>1140</v>
      </c>
      <c r="AT71" s="71" t="s">
        <v>1526</v>
      </c>
      <c r="AU71" s="71"/>
      <c r="BA71" s="234">
        <f t="shared" si="29"/>
        <v>0.39999999999999991</v>
      </c>
    </row>
    <row r="72" spans="1:53" ht="41.1" hidden="1" customHeight="1" outlineLevel="4" x14ac:dyDescent="0.2">
      <c r="A72" s="282"/>
      <c r="B72" s="294"/>
      <c r="C72" s="75" t="s">
        <v>872</v>
      </c>
      <c r="D72" s="10" t="s">
        <v>872</v>
      </c>
      <c r="E72" s="10" t="s">
        <v>883</v>
      </c>
      <c r="F72" s="5">
        <v>42374</v>
      </c>
      <c r="G72" s="5">
        <v>42734</v>
      </c>
      <c r="H72" s="10" t="s">
        <v>1002</v>
      </c>
      <c r="I72" s="10"/>
      <c r="J72" s="10"/>
      <c r="K72" s="10">
        <v>0</v>
      </c>
      <c r="L72" s="6">
        <v>0</v>
      </c>
      <c r="M72" s="6">
        <f>+K72*L72</f>
        <v>0</v>
      </c>
      <c r="N72" s="103" t="s">
        <v>192</v>
      </c>
      <c r="O72" s="103" t="s">
        <v>210</v>
      </c>
      <c r="P72" s="104">
        <v>0</v>
      </c>
      <c r="Q72" s="104">
        <v>9.0909090909090912E-2</v>
      </c>
      <c r="R72" s="104">
        <v>9.0909090909090912E-2</v>
      </c>
      <c r="S72" s="104">
        <v>9.0909090909090912E-2</v>
      </c>
      <c r="T72" s="104">
        <v>9.0909090909090912E-2</v>
      </c>
      <c r="U72" s="143">
        <v>9.0909090909090912E-2</v>
      </c>
      <c r="V72" s="104">
        <v>9.0909090909090912E-2</v>
      </c>
      <c r="W72" s="104">
        <v>9.0909090909090912E-2</v>
      </c>
      <c r="X72" s="104">
        <v>9.0909090909090912E-2</v>
      </c>
      <c r="Y72" s="104">
        <v>9.0909090909090912E-2</v>
      </c>
      <c r="Z72" s="104">
        <v>9.0909090909090912E-2</v>
      </c>
      <c r="AA72" s="104">
        <v>9.0909090909090912E-2</v>
      </c>
      <c r="AB72" s="198">
        <f t="shared" si="30"/>
        <v>1.0000000000000002</v>
      </c>
      <c r="AC72" s="105">
        <v>0</v>
      </c>
      <c r="AD72" s="105">
        <v>0.08</v>
      </c>
      <c r="AE72" s="105">
        <v>0.08</v>
      </c>
      <c r="AF72" s="105">
        <v>0.09</v>
      </c>
      <c r="AG72" s="104">
        <v>0.08</v>
      </c>
      <c r="AH72" s="143">
        <v>0.08</v>
      </c>
      <c r="AI72" s="105">
        <v>0</v>
      </c>
      <c r="AJ72" s="105">
        <v>0</v>
      </c>
      <c r="AK72" s="105">
        <v>0</v>
      </c>
      <c r="AL72" s="105">
        <v>0</v>
      </c>
      <c r="AM72" s="105">
        <v>0</v>
      </c>
      <c r="AN72" s="105">
        <v>0</v>
      </c>
      <c r="AO72" s="21">
        <f t="shared" si="31"/>
        <v>0.41000000000000003</v>
      </c>
      <c r="AP72" s="189">
        <f t="shared" si="32"/>
        <v>0.90200000000000002</v>
      </c>
      <c r="AQ72" s="91" t="str">
        <f>+IF(AP72="","",IF(AND(SUM($P72:U72)=1,SUM($AC72:AH72)=1),"TERMINADA",IF(SUM($P72:U72)=0,"SIN INICIAR",IF(AP72&gt;1,"ADELANTADA",IF(AP72&lt;0.6,"CRÍTICA",IF(AP72&lt;0.95,"EN PROCESO","GESTIÓN NORMAL"))))))</f>
        <v>EN PROCESO</v>
      </c>
      <c r="AR72" s="38" t="str">
        <f t="shared" si="17"/>
        <v>K</v>
      </c>
      <c r="AS72" s="71"/>
      <c r="AT72" s="71"/>
      <c r="AU72" s="71"/>
      <c r="BA72" s="234">
        <f t="shared" si="29"/>
        <v>0.59</v>
      </c>
    </row>
    <row r="73" spans="1:53" ht="35.1" hidden="1" customHeight="1" outlineLevel="4" x14ac:dyDescent="0.2">
      <c r="A73" s="282"/>
      <c r="B73" s="294"/>
      <c r="C73" s="75" t="s">
        <v>872</v>
      </c>
      <c r="D73" s="10" t="s">
        <v>872</v>
      </c>
      <c r="E73" s="10" t="s">
        <v>886</v>
      </c>
      <c r="F73" s="5">
        <v>42374</v>
      </c>
      <c r="G73" s="5">
        <v>42734</v>
      </c>
      <c r="H73" s="10" t="s">
        <v>887</v>
      </c>
      <c r="I73" s="10" t="s">
        <v>36</v>
      </c>
      <c r="J73" s="10" t="s">
        <v>888</v>
      </c>
      <c r="K73" s="10">
        <v>1</v>
      </c>
      <c r="L73" s="6">
        <v>50000000</v>
      </c>
      <c r="M73" s="6">
        <f>+K73*L73</f>
        <v>50000000</v>
      </c>
      <c r="N73" s="103" t="s">
        <v>192</v>
      </c>
      <c r="O73" s="103" t="s">
        <v>210</v>
      </c>
      <c r="P73" s="104">
        <v>8.3333333333333343E-2</v>
      </c>
      <c r="Q73" s="104">
        <v>8.3333333333333343E-2</v>
      </c>
      <c r="R73" s="104">
        <v>8.3333333333333343E-2</v>
      </c>
      <c r="S73" s="104">
        <v>8.3333333333333343E-2</v>
      </c>
      <c r="T73" s="104">
        <v>8.3333333333333343E-2</v>
      </c>
      <c r="U73" s="143">
        <v>8.3333333333333343E-2</v>
      </c>
      <c r="V73" s="104">
        <v>8.3333333333333343E-2</v>
      </c>
      <c r="W73" s="104">
        <v>8.3333333333333343E-2</v>
      </c>
      <c r="X73" s="104">
        <v>8.3333333333333343E-2</v>
      </c>
      <c r="Y73" s="104">
        <v>8.3333333333333343E-2</v>
      </c>
      <c r="Z73" s="104">
        <v>8.3333333333333343E-2</v>
      </c>
      <c r="AA73" s="104">
        <v>8.3333333333333343E-2</v>
      </c>
      <c r="AB73" s="198">
        <f t="shared" si="30"/>
        <v>1.0000000000000002</v>
      </c>
      <c r="AC73" s="105">
        <v>0.08</v>
      </c>
      <c r="AD73" s="105">
        <v>0.08</v>
      </c>
      <c r="AE73" s="105">
        <v>0.08</v>
      </c>
      <c r="AF73" s="105">
        <v>0.08</v>
      </c>
      <c r="AG73" s="104">
        <v>0.08</v>
      </c>
      <c r="AH73" s="143">
        <v>0.08</v>
      </c>
      <c r="AI73" s="105">
        <v>0</v>
      </c>
      <c r="AJ73" s="105">
        <v>0</v>
      </c>
      <c r="AK73" s="105">
        <v>0</v>
      </c>
      <c r="AL73" s="105">
        <v>0</v>
      </c>
      <c r="AM73" s="105">
        <v>0</v>
      </c>
      <c r="AN73" s="105">
        <v>0</v>
      </c>
      <c r="AO73" s="21">
        <f t="shared" si="31"/>
        <v>0.48000000000000004</v>
      </c>
      <c r="AP73" s="189">
        <f t="shared" si="32"/>
        <v>0.95999999999999985</v>
      </c>
      <c r="AQ73" s="91" t="str">
        <f>+IF(AP73="","",IF(AND(SUM($P73:U73)=1,SUM($AC73:AH73)=1),"TERMINADA",IF(SUM($P73:U73)=0,"SIN INICIAR",IF(AP73&gt;1,"ADELANTADA",IF(AP73&lt;0.6,"CRÍTICA",IF(AP73&lt;0.95,"EN PROCESO","GESTIÓN NORMAL"))))))</f>
        <v>GESTIÓN NORMAL</v>
      </c>
      <c r="AR73" s="38" t="str">
        <f t="shared" si="17"/>
        <v>J</v>
      </c>
      <c r="AS73" s="71"/>
      <c r="AT73" s="71" t="s">
        <v>1369</v>
      </c>
      <c r="AU73" s="71"/>
      <c r="BA73" s="234">
        <f t="shared" si="29"/>
        <v>0.52</v>
      </c>
    </row>
    <row r="74" spans="1:53" ht="27.95" hidden="1" customHeight="1" outlineLevel="4" x14ac:dyDescent="0.2">
      <c r="A74" s="282"/>
      <c r="B74" s="294"/>
      <c r="C74" s="75" t="s">
        <v>872</v>
      </c>
      <c r="D74" s="10" t="s">
        <v>872</v>
      </c>
      <c r="E74" s="10" t="s">
        <v>985</v>
      </c>
      <c r="F74" s="5">
        <v>42374</v>
      </c>
      <c r="G74" s="5">
        <v>42734</v>
      </c>
      <c r="H74" s="10" t="s">
        <v>985</v>
      </c>
      <c r="I74" s="10"/>
      <c r="J74" s="10"/>
      <c r="K74" s="10">
        <v>0</v>
      </c>
      <c r="L74" s="6">
        <v>0</v>
      </c>
      <c r="M74" s="6">
        <v>0</v>
      </c>
      <c r="N74" s="103" t="s">
        <v>192</v>
      </c>
      <c r="O74" s="103" t="s">
        <v>210</v>
      </c>
      <c r="P74" s="104">
        <v>8.3333333333333343E-2</v>
      </c>
      <c r="Q74" s="104">
        <v>8.3333333333333343E-2</v>
      </c>
      <c r="R74" s="104">
        <v>8.3333333333333343E-2</v>
      </c>
      <c r="S74" s="104">
        <v>8.3333333333333343E-2</v>
      </c>
      <c r="T74" s="104">
        <v>8.3333333333333343E-2</v>
      </c>
      <c r="U74" s="143">
        <v>8.3333333333333343E-2</v>
      </c>
      <c r="V74" s="104">
        <v>8.3333333333333343E-2</v>
      </c>
      <c r="W74" s="104">
        <v>8.3333333333333343E-2</v>
      </c>
      <c r="X74" s="104">
        <v>8.3333333333333343E-2</v>
      </c>
      <c r="Y74" s="104">
        <v>8.3333333333333343E-2</v>
      </c>
      <c r="Z74" s="104">
        <v>8.3333333333333343E-2</v>
      </c>
      <c r="AA74" s="104">
        <v>8.3333333333333343E-2</v>
      </c>
      <c r="AB74" s="198">
        <f t="shared" si="30"/>
        <v>1.0000000000000002</v>
      </c>
      <c r="AC74" s="105">
        <v>0.08</v>
      </c>
      <c r="AD74" s="105">
        <v>0.08</v>
      </c>
      <c r="AE74" s="105">
        <v>0.08</v>
      </c>
      <c r="AF74" s="105">
        <v>0.08</v>
      </c>
      <c r="AG74" s="104">
        <v>0</v>
      </c>
      <c r="AH74" s="143">
        <v>0</v>
      </c>
      <c r="AI74" s="105">
        <v>0</v>
      </c>
      <c r="AJ74" s="105">
        <v>0</v>
      </c>
      <c r="AK74" s="105">
        <v>0</v>
      </c>
      <c r="AL74" s="105">
        <v>0</v>
      </c>
      <c r="AM74" s="105">
        <v>0</v>
      </c>
      <c r="AN74" s="105">
        <v>0</v>
      </c>
      <c r="AO74" s="21">
        <f t="shared" si="31"/>
        <v>0.32</v>
      </c>
      <c r="AP74" s="189">
        <f t="shared" si="32"/>
        <v>0.6399999999999999</v>
      </c>
      <c r="AQ74" s="91" t="str">
        <f>+IF(AP74="","",IF(AND(SUM($P74:U74)=1,SUM($AC74:AH74)=1),"TERMINADA",IF(SUM($P74:U74)=0,"SIN INICIAR",IF(AP74&gt;1,"ADELANTADA",IF(AP74&lt;0.6,"CRÍTICA",IF(AP74&lt;0.95,"EN PROCESO","GESTIÓN NORMAL"))))))</f>
        <v>EN PROCESO</v>
      </c>
      <c r="AR74" s="38" t="str">
        <f t="shared" si="17"/>
        <v>K</v>
      </c>
      <c r="AS74" s="71"/>
      <c r="AT74" s="71"/>
      <c r="AU74" s="71"/>
      <c r="BA74" s="234">
        <f t="shared" si="29"/>
        <v>0.67999999999999994</v>
      </c>
    </row>
    <row r="75" spans="1:53" ht="50.1" hidden="1" customHeight="1" outlineLevel="4" x14ac:dyDescent="0.2">
      <c r="A75" s="282"/>
      <c r="B75" s="294"/>
      <c r="C75" s="75" t="s">
        <v>872</v>
      </c>
      <c r="D75" s="10" t="s">
        <v>872</v>
      </c>
      <c r="E75" s="10" t="s">
        <v>876</v>
      </c>
      <c r="F75" s="5">
        <v>42374</v>
      </c>
      <c r="G75" s="5">
        <v>42734</v>
      </c>
      <c r="H75" s="10" t="s">
        <v>877</v>
      </c>
      <c r="I75" s="10" t="s">
        <v>14</v>
      </c>
      <c r="J75" s="10" t="s">
        <v>875</v>
      </c>
      <c r="K75" s="10">
        <v>1</v>
      </c>
      <c r="L75" s="6"/>
      <c r="M75" s="6"/>
      <c r="N75" s="103" t="s">
        <v>192</v>
      </c>
      <c r="O75" s="103" t="s">
        <v>210</v>
      </c>
      <c r="P75" s="104">
        <v>8.3333333333333343E-2</v>
      </c>
      <c r="Q75" s="104">
        <v>8.3333333333333343E-2</v>
      </c>
      <c r="R75" s="104">
        <v>8.3333333333333343E-2</v>
      </c>
      <c r="S75" s="104">
        <v>8.3333333333333343E-2</v>
      </c>
      <c r="T75" s="104">
        <v>8.3333333333333343E-2</v>
      </c>
      <c r="U75" s="143">
        <v>8.3333333333333343E-2</v>
      </c>
      <c r="V75" s="104">
        <v>8.3333333333333343E-2</v>
      </c>
      <c r="W75" s="104">
        <v>8.3333333333333343E-2</v>
      </c>
      <c r="X75" s="104">
        <v>8.3333333333333343E-2</v>
      </c>
      <c r="Y75" s="104">
        <v>8.3333333333333343E-2</v>
      </c>
      <c r="Z75" s="104">
        <v>8.3333333333333343E-2</v>
      </c>
      <c r="AA75" s="104">
        <v>8.3333333333333343E-2</v>
      </c>
      <c r="AB75" s="198">
        <f t="shared" si="30"/>
        <v>1.0000000000000002</v>
      </c>
      <c r="AC75" s="105">
        <v>0.08</v>
      </c>
      <c r="AD75" s="105">
        <v>0.08</v>
      </c>
      <c r="AE75" s="105">
        <v>0.08</v>
      </c>
      <c r="AF75" s="105">
        <v>0.09</v>
      </c>
      <c r="AG75" s="104">
        <v>0</v>
      </c>
      <c r="AH75" s="143">
        <v>0</v>
      </c>
      <c r="AI75" s="105">
        <v>0</v>
      </c>
      <c r="AJ75" s="105">
        <v>0</v>
      </c>
      <c r="AK75" s="105">
        <v>0</v>
      </c>
      <c r="AL75" s="105">
        <v>0</v>
      </c>
      <c r="AM75" s="105">
        <v>0</v>
      </c>
      <c r="AN75" s="105">
        <v>0</v>
      </c>
      <c r="AO75" s="21">
        <f t="shared" si="31"/>
        <v>0.32999999999999996</v>
      </c>
      <c r="AP75" s="189">
        <f t="shared" si="32"/>
        <v>0.65999999999999981</v>
      </c>
      <c r="AQ75" s="91" t="str">
        <f>+IF(AP75="","",IF(AND(SUM($P75:U75)=1,SUM($AC75:AH75)=1),"TERMINADA",IF(SUM($P75:U75)=0,"SIN INICIAR",IF(AP75&gt;1,"ADELANTADA",IF(AP75&lt;0.6,"CRÍTICA",IF(AP75&lt;0.95,"EN PROCESO","GESTIÓN NORMAL"))))))</f>
        <v>EN PROCESO</v>
      </c>
      <c r="AR75" s="38" t="str">
        <f t="shared" si="17"/>
        <v>K</v>
      </c>
      <c r="AS75" s="71" t="s">
        <v>1139</v>
      </c>
      <c r="AT75" s="71" t="s">
        <v>1139</v>
      </c>
      <c r="AU75" s="71"/>
      <c r="BA75" s="234">
        <f t="shared" si="29"/>
        <v>0.67</v>
      </c>
    </row>
    <row r="76" spans="1:53" ht="27.95" hidden="1" customHeight="1" outlineLevel="4" x14ac:dyDescent="0.2">
      <c r="A76" s="282"/>
      <c r="B76" s="294"/>
      <c r="C76" s="75" t="s">
        <v>872</v>
      </c>
      <c r="D76" s="10" t="s">
        <v>872</v>
      </c>
      <c r="E76" s="10" t="s">
        <v>873</v>
      </c>
      <c r="F76" s="5">
        <v>42400</v>
      </c>
      <c r="G76" s="5">
        <v>42740</v>
      </c>
      <c r="H76" s="10" t="s">
        <v>874</v>
      </c>
      <c r="I76" s="10" t="s">
        <v>14</v>
      </c>
      <c r="J76" s="10" t="s">
        <v>875</v>
      </c>
      <c r="K76" s="10">
        <v>1</v>
      </c>
      <c r="L76" s="6">
        <f>11*3000000</f>
        <v>33000000</v>
      </c>
      <c r="M76" s="6">
        <f>+K76*L76</f>
        <v>33000000</v>
      </c>
      <c r="N76" s="103" t="s">
        <v>192</v>
      </c>
      <c r="O76" s="103" t="s">
        <v>210</v>
      </c>
      <c r="P76" s="104">
        <v>0</v>
      </c>
      <c r="Q76" s="104">
        <v>9.0909090909090912E-2</v>
      </c>
      <c r="R76" s="104">
        <v>9.0909090909090912E-2</v>
      </c>
      <c r="S76" s="104">
        <v>9.0909090909090912E-2</v>
      </c>
      <c r="T76" s="104">
        <v>9.0909090909090912E-2</v>
      </c>
      <c r="U76" s="143">
        <v>9.0909090909090912E-2</v>
      </c>
      <c r="V76" s="104">
        <v>9.0909090909090912E-2</v>
      </c>
      <c r="W76" s="104">
        <v>9.0909090909090912E-2</v>
      </c>
      <c r="X76" s="104">
        <v>9.0909090909090912E-2</v>
      </c>
      <c r="Y76" s="104">
        <v>9.0909090909090912E-2</v>
      </c>
      <c r="Z76" s="104">
        <v>9.0909090909090912E-2</v>
      </c>
      <c r="AA76" s="104">
        <v>9.0909090909090912E-2</v>
      </c>
      <c r="AB76" s="198">
        <f t="shared" si="30"/>
        <v>1.0000000000000002</v>
      </c>
      <c r="AC76" s="105">
        <v>0</v>
      </c>
      <c r="AD76" s="105">
        <v>7.0000000000000007E-2</v>
      </c>
      <c r="AE76" s="105">
        <v>0.09</v>
      </c>
      <c r="AF76" s="105">
        <v>0.06</v>
      </c>
      <c r="AG76" s="104">
        <v>0.08</v>
      </c>
      <c r="AH76" s="143">
        <v>0.08</v>
      </c>
      <c r="AI76" s="105">
        <v>0</v>
      </c>
      <c r="AJ76" s="105">
        <v>0</v>
      </c>
      <c r="AK76" s="105">
        <v>0</v>
      </c>
      <c r="AL76" s="105">
        <v>0</v>
      </c>
      <c r="AM76" s="105">
        <v>0</v>
      </c>
      <c r="AN76" s="105">
        <v>0</v>
      </c>
      <c r="AO76" s="21">
        <f t="shared" si="31"/>
        <v>0.38</v>
      </c>
      <c r="AP76" s="189">
        <f t="shared" si="32"/>
        <v>0.83599999999999997</v>
      </c>
      <c r="AQ76" s="91" t="str">
        <f>+IF(AP76="","",IF(AND(SUM($P76:U76)=1,SUM($AC76:AH76)=1),"TERMINADA",IF(SUM($P76:U76)=0,"SIN INICIAR",IF(AP76&gt;1,"ADELANTADA",IF(AP76&lt;0.6,"CRÍTICA",IF(AP76&lt;0.95,"EN PROCESO","GESTIÓN NORMAL"))))))</f>
        <v>EN PROCESO</v>
      </c>
      <c r="AR76" s="38" t="str">
        <f t="shared" si="17"/>
        <v>K</v>
      </c>
      <c r="AS76" s="71"/>
      <c r="AT76" s="71"/>
      <c r="AU76" s="71"/>
      <c r="BA76" s="234">
        <f t="shared" si="29"/>
        <v>0.62</v>
      </c>
    </row>
    <row r="77" spans="1:53" ht="48" hidden="1" customHeight="1" outlineLevel="4" x14ac:dyDescent="0.2">
      <c r="A77" s="282"/>
      <c r="B77" s="294"/>
      <c r="C77" s="75" t="s">
        <v>872</v>
      </c>
      <c r="D77" s="10" t="s">
        <v>872</v>
      </c>
      <c r="E77" s="10" t="s">
        <v>881</v>
      </c>
      <c r="F77" s="5">
        <v>42374</v>
      </c>
      <c r="G77" s="5">
        <v>42734</v>
      </c>
      <c r="H77" s="10" t="s">
        <v>882</v>
      </c>
      <c r="I77" s="10"/>
      <c r="J77" s="10"/>
      <c r="K77" s="10">
        <v>0</v>
      </c>
      <c r="L77" s="6">
        <v>0</v>
      </c>
      <c r="M77" s="6">
        <f>+K77*L77</f>
        <v>0</v>
      </c>
      <c r="N77" s="103" t="s">
        <v>182</v>
      </c>
      <c r="O77" s="103" t="s">
        <v>210</v>
      </c>
      <c r="P77" s="104">
        <v>0</v>
      </c>
      <c r="Q77" s="104">
        <v>0</v>
      </c>
      <c r="R77" s="104">
        <v>0</v>
      </c>
      <c r="S77" s="104">
        <v>0.1</v>
      </c>
      <c r="T77" s="104">
        <v>0.1</v>
      </c>
      <c r="U77" s="143">
        <v>0</v>
      </c>
      <c r="V77" s="104">
        <v>0</v>
      </c>
      <c r="W77" s="104">
        <v>0</v>
      </c>
      <c r="X77" s="104">
        <v>0</v>
      </c>
      <c r="Y77" s="104">
        <v>0.1</v>
      </c>
      <c r="Z77" s="104">
        <v>0.5</v>
      </c>
      <c r="AA77" s="104">
        <v>0.2</v>
      </c>
      <c r="AB77" s="198">
        <f t="shared" si="30"/>
        <v>1</v>
      </c>
      <c r="AC77" s="105">
        <v>0</v>
      </c>
      <c r="AD77" s="105">
        <v>0</v>
      </c>
      <c r="AE77" s="105">
        <v>0</v>
      </c>
      <c r="AF77" s="105">
        <v>0.1</v>
      </c>
      <c r="AG77" s="104">
        <v>0.1</v>
      </c>
      <c r="AH77" s="143">
        <v>0</v>
      </c>
      <c r="AI77" s="105">
        <v>0</v>
      </c>
      <c r="AJ77" s="105">
        <v>0</v>
      </c>
      <c r="AK77" s="105">
        <v>0</v>
      </c>
      <c r="AL77" s="105">
        <v>0</v>
      </c>
      <c r="AM77" s="105">
        <v>0</v>
      </c>
      <c r="AN77" s="105">
        <v>0</v>
      </c>
      <c r="AO77" s="21">
        <f t="shared" si="31"/>
        <v>0.2</v>
      </c>
      <c r="AP77" s="189">
        <f>+IFERROR(SUM(AC77:AH77)/SUM(P77:U77),"")</f>
        <v>1</v>
      </c>
      <c r="AQ77" s="91" t="str">
        <f>+IF(AP77="","",IF(AND(SUM($P77:U77)=1,SUM($AC77:AH77)=1),"TERMINADA",IF(SUM($P77:U77)=0,"SIN INICIAR",IF(AP77&gt;1,"ADELANTADA",IF(AP77&lt;0.6,"CRÍTICA",IF(AP77&lt;0.95,"EN PROCESO","GESTIÓN NORMAL"))))))</f>
        <v>GESTIÓN NORMAL</v>
      </c>
      <c r="AR77" s="38" t="str">
        <f t="shared" si="17"/>
        <v>J</v>
      </c>
      <c r="AS77" s="71" t="s">
        <v>1001</v>
      </c>
      <c r="AT77" s="71" t="s">
        <v>1527</v>
      </c>
      <c r="AU77" s="71"/>
      <c r="BA77" s="234">
        <f t="shared" si="29"/>
        <v>0.8</v>
      </c>
    </row>
    <row r="78" spans="1:53" ht="65.099999999999994" hidden="1" customHeight="1" outlineLevel="3" thickBot="1" x14ac:dyDescent="0.25">
      <c r="A78" s="282"/>
      <c r="B78" s="294"/>
      <c r="C78" s="290" t="s">
        <v>1303</v>
      </c>
      <c r="D78" s="291"/>
      <c r="E78" s="291"/>
      <c r="F78" s="212"/>
      <c r="G78" s="212"/>
      <c r="H78" s="213"/>
      <c r="I78" s="213"/>
      <c r="J78" s="213"/>
      <c r="K78" s="213"/>
      <c r="L78" s="214"/>
      <c r="M78" s="214"/>
      <c r="N78" s="215"/>
      <c r="O78" s="215"/>
      <c r="P78" s="66"/>
      <c r="Q78" s="66"/>
      <c r="R78" s="66"/>
      <c r="S78" s="66"/>
      <c r="T78" s="66"/>
      <c r="U78" s="153"/>
      <c r="V78" s="66"/>
      <c r="W78" s="66"/>
      <c r="X78" s="66"/>
      <c r="Y78" s="66"/>
      <c r="Z78" s="66"/>
      <c r="AA78" s="66"/>
      <c r="AB78" s="194"/>
      <c r="AC78" s="67"/>
      <c r="AD78" s="67"/>
      <c r="AE78" s="67"/>
      <c r="AF78" s="67"/>
      <c r="AG78" s="66"/>
      <c r="AH78" s="153"/>
      <c r="AI78" s="67"/>
      <c r="AJ78" s="67"/>
      <c r="AK78" s="67"/>
      <c r="AL78" s="67"/>
      <c r="AM78" s="67"/>
      <c r="AN78" s="184"/>
      <c r="AO78" s="191">
        <f>SUBTOTAL(1,AO69:AO77)</f>
        <v>0.37333333333333335</v>
      </c>
      <c r="AP78" s="216">
        <f>SUBTOTAL(1,AP69:AP77)</f>
        <v>0.76422222222222225</v>
      </c>
      <c r="AQ78" s="91" t="str">
        <f>+IF(AP78="","",IF(AP78&gt;1,"ADELANTADA",IF(AP78&lt;0.6,"CRÍTICA",IF(AP78&lt;0.95,"EN PROCESO","GESTIÓN NORMAL"))))</f>
        <v>EN PROCESO</v>
      </c>
      <c r="AR78" s="38" t="str">
        <f t="shared" si="17"/>
        <v>K</v>
      </c>
      <c r="AS78" s="71"/>
      <c r="AT78" s="71"/>
      <c r="AU78" s="71"/>
      <c r="BA78" s="234">
        <f t="shared" si="29"/>
        <v>0.62666666666666671</v>
      </c>
    </row>
    <row r="79" spans="1:53" ht="44.1" customHeight="1" outlineLevel="2" collapsed="1" thickBot="1" x14ac:dyDescent="0.25">
      <c r="A79" s="282"/>
      <c r="B79" s="243" t="s">
        <v>1279</v>
      </c>
      <c r="C79" s="244"/>
      <c r="D79" s="244"/>
      <c r="E79" s="244"/>
      <c r="F79" s="244"/>
      <c r="G79" s="244"/>
      <c r="H79" s="244"/>
      <c r="I79" s="244"/>
      <c r="J79" s="244"/>
      <c r="K79" s="244"/>
      <c r="L79" s="244"/>
      <c r="M79" s="244"/>
      <c r="N79" s="244"/>
      <c r="O79" s="245"/>
      <c r="P79" s="106"/>
      <c r="Q79" s="106"/>
      <c r="R79" s="106"/>
      <c r="S79" s="106"/>
      <c r="T79" s="106"/>
      <c r="U79" s="145"/>
      <c r="V79" s="106"/>
      <c r="W79" s="106"/>
      <c r="X79" s="106"/>
      <c r="Y79" s="106"/>
      <c r="Z79" s="106"/>
      <c r="AA79" s="106"/>
      <c r="AB79" s="193"/>
      <c r="AC79" s="106"/>
      <c r="AD79" s="106"/>
      <c r="AE79" s="106"/>
      <c r="AF79" s="106"/>
      <c r="AG79" s="106"/>
      <c r="AH79" s="145"/>
      <c r="AI79" s="106"/>
      <c r="AJ79" s="106"/>
      <c r="AK79" s="106"/>
      <c r="AL79" s="106"/>
      <c r="AM79" s="106"/>
      <c r="AN79" s="106"/>
      <c r="AO79" s="209">
        <f>AVERAGE(,AO68,AO78)</f>
        <v>0.23587301587301587</v>
      </c>
      <c r="AP79" s="208">
        <f>AVERAGE(AP68,AP78)</f>
        <v>0.78486111111111112</v>
      </c>
      <c r="AQ79" s="91" t="str">
        <f>+IF(AP79="","",IF(AP79&gt;1,"ADELANTADA",IF(AP79&lt;0.6,"CRÍTICA",IF(AP79&lt;0.95,"EN PROCESO","GESTIÓN NORMAL"))))</f>
        <v>EN PROCESO</v>
      </c>
      <c r="AR79" s="38" t="str">
        <f t="shared" si="17"/>
        <v>K</v>
      </c>
      <c r="AS79" s="71"/>
      <c r="AT79" s="71"/>
      <c r="AU79" s="71"/>
      <c r="AX79" s="163">
        <v>99</v>
      </c>
      <c r="BA79" s="234">
        <f t="shared" si="29"/>
        <v>0.7641269841269841</v>
      </c>
    </row>
    <row r="80" spans="1:53" ht="84.95" hidden="1" customHeight="1" outlineLevel="4" x14ac:dyDescent="0.2">
      <c r="A80" s="282"/>
      <c r="B80" s="295" t="s">
        <v>980</v>
      </c>
      <c r="C80" s="113" t="s">
        <v>851</v>
      </c>
      <c r="D80" s="97" t="s">
        <v>851</v>
      </c>
      <c r="E80" s="97" t="s">
        <v>852</v>
      </c>
      <c r="F80" s="107">
        <v>42401</v>
      </c>
      <c r="G80" s="107">
        <v>42551</v>
      </c>
      <c r="H80" s="97" t="s">
        <v>853</v>
      </c>
      <c r="I80" s="97" t="s">
        <v>75</v>
      </c>
      <c r="J80" s="97" t="s">
        <v>983</v>
      </c>
      <c r="K80" s="97">
        <v>1</v>
      </c>
      <c r="L80" s="99">
        <v>100000000</v>
      </c>
      <c r="M80" s="99">
        <v>100000000</v>
      </c>
      <c r="N80" s="100" t="s">
        <v>193</v>
      </c>
      <c r="O80" s="100" t="s">
        <v>905</v>
      </c>
      <c r="P80" s="101">
        <v>0</v>
      </c>
      <c r="Q80" s="101">
        <v>0</v>
      </c>
      <c r="R80" s="101">
        <v>0</v>
      </c>
      <c r="S80" s="101">
        <v>0</v>
      </c>
      <c r="T80" s="101">
        <v>0</v>
      </c>
      <c r="U80" s="142">
        <v>0.14285714285714288</v>
      </c>
      <c r="V80" s="142">
        <v>0.14285714285714288</v>
      </c>
      <c r="W80" s="142">
        <v>0.14285714285714288</v>
      </c>
      <c r="X80" s="142">
        <v>0.14285714285714288</v>
      </c>
      <c r="Y80" s="142">
        <v>0.14285714285714288</v>
      </c>
      <c r="Z80" s="142">
        <v>0.14285714285714288</v>
      </c>
      <c r="AA80" s="142">
        <v>0.14285714285714288</v>
      </c>
      <c r="AB80" s="196">
        <f>SUM(P80:AA80)</f>
        <v>1.0000000000000002</v>
      </c>
      <c r="AC80" s="102">
        <v>0</v>
      </c>
      <c r="AD80" s="102">
        <v>0</v>
      </c>
      <c r="AE80" s="102">
        <v>0</v>
      </c>
      <c r="AF80" s="102">
        <v>0</v>
      </c>
      <c r="AG80" s="101">
        <v>0</v>
      </c>
      <c r="AH80" s="142">
        <v>0.14000000000000001</v>
      </c>
      <c r="AI80" s="102">
        <v>0</v>
      </c>
      <c r="AJ80" s="102">
        <v>0</v>
      </c>
      <c r="AK80" s="102">
        <v>0</v>
      </c>
      <c r="AL80" s="102">
        <v>0</v>
      </c>
      <c r="AM80" s="102">
        <v>0</v>
      </c>
      <c r="AN80" s="102">
        <v>0</v>
      </c>
      <c r="AO80" s="21">
        <f t="shared" ref="AO80" si="33">SUM(AC80:AN80)</f>
        <v>0.14000000000000001</v>
      </c>
      <c r="AP80" s="205">
        <f>+IFERROR(SUM(AC80:AH80)/SUM(P80:U80),"")</f>
        <v>0.98</v>
      </c>
      <c r="AQ80" s="91" t="str">
        <f>+IF(AP80="","",IF(AND(SUM($P80:U80)=1,SUM($AC80:AH80)=1),"TERMINADA",IF(SUM($P80:U80)=0,"SIN INICIAR",IF(AP80&gt;1,"ADELANTADA",IF(AP80&lt;0.6,"CRÍTICA",IF(AP80&lt;0.95,"EN PROCESO","GESTIÓN NORMAL"))))))</f>
        <v>GESTIÓN NORMAL</v>
      </c>
      <c r="AR80" s="38" t="str">
        <f t="shared" si="17"/>
        <v>J</v>
      </c>
      <c r="AS80" s="71" t="s">
        <v>1264</v>
      </c>
      <c r="AT80" s="71" t="s">
        <v>1528</v>
      </c>
      <c r="AU80" s="71" t="s">
        <v>1567</v>
      </c>
      <c r="AX80" s="163"/>
      <c r="BA80" s="234">
        <f t="shared" si="29"/>
        <v>0.86</v>
      </c>
    </row>
    <row r="81" spans="1:53" ht="27.95" hidden="1" customHeight="1" outlineLevel="3" x14ac:dyDescent="0.2">
      <c r="A81" s="282"/>
      <c r="B81" s="294"/>
      <c r="C81" s="250" t="s">
        <v>1304</v>
      </c>
      <c r="D81" s="269"/>
      <c r="E81" s="269"/>
      <c r="F81" s="82"/>
      <c r="G81" s="82"/>
      <c r="H81" s="1"/>
      <c r="I81" s="1"/>
      <c r="J81" s="82"/>
      <c r="K81" s="82"/>
      <c r="L81" s="82"/>
      <c r="M81" s="82"/>
      <c r="N81" s="68"/>
      <c r="O81" s="68"/>
      <c r="P81" s="69"/>
      <c r="Q81" s="69"/>
      <c r="R81" s="69"/>
      <c r="S81" s="69"/>
      <c r="T81" s="69"/>
      <c r="U81" s="144"/>
      <c r="V81" s="69"/>
      <c r="W81" s="69"/>
      <c r="X81" s="69"/>
      <c r="Y81" s="69"/>
      <c r="Z81" s="69"/>
      <c r="AA81" s="69"/>
      <c r="AB81" s="200"/>
      <c r="AC81" s="69"/>
      <c r="AD81" s="69"/>
      <c r="AE81" s="69"/>
      <c r="AF81" s="69"/>
      <c r="AG81" s="69"/>
      <c r="AH81" s="144"/>
      <c r="AI81" s="69"/>
      <c r="AJ81" s="69"/>
      <c r="AK81" s="69"/>
      <c r="AL81" s="69"/>
      <c r="AM81" s="69"/>
      <c r="AN81" s="182"/>
      <c r="AO81" s="190">
        <f>SUBTOTAL(1,AO80:AO80)</f>
        <v>0.14000000000000001</v>
      </c>
      <c r="AP81" s="190">
        <f>SUBTOTAL(1,AP80:AP80)</f>
        <v>0.98</v>
      </c>
      <c r="AQ81" s="91" t="str">
        <f>+IF(AP81="","",IF(AP81&gt;1,"ADELANTADA",IF(AP81&lt;0.6,"CRÍTICA",IF(AP81&lt;0.95,"EN PROCESO","GESTIÓN NORMAL"))))</f>
        <v>GESTIÓN NORMAL</v>
      </c>
      <c r="AR81" s="38" t="str">
        <f t="shared" si="17"/>
        <v>J</v>
      </c>
      <c r="AS81" s="71" t="s">
        <v>1264</v>
      </c>
      <c r="AT81" s="71" t="s">
        <v>1264</v>
      </c>
      <c r="AU81" s="71"/>
      <c r="AX81" s="163"/>
      <c r="BA81" s="234">
        <f t="shared" si="29"/>
        <v>0.86</v>
      </c>
    </row>
    <row r="82" spans="1:53" ht="27" hidden="1" customHeight="1" outlineLevel="4" x14ac:dyDescent="0.2">
      <c r="A82" s="282"/>
      <c r="B82" s="294"/>
      <c r="C82" s="75" t="s">
        <v>843</v>
      </c>
      <c r="D82" s="10" t="s">
        <v>843</v>
      </c>
      <c r="E82" s="10" t="s">
        <v>849</v>
      </c>
      <c r="F82" s="5">
        <v>42401</v>
      </c>
      <c r="G82" s="5">
        <v>42719</v>
      </c>
      <c r="H82" s="10" t="s">
        <v>845</v>
      </c>
      <c r="I82" s="10" t="s">
        <v>14</v>
      </c>
      <c r="J82" s="10" t="s">
        <v>981</v>
      </c>
      <c r="K82" s="10">
        <v>3</v>
      </c>
      <c r="L82" s="6">
        <v>3000000</v>
      </c>
      <c r="M82" s="6">
        <f>L82*K82</f>
        <v>9000000</v>
      </c>
      <c r="N82" s="103" t="s">
        <v>193</v>
      </c>
      <c r="O82" s="103" t="s">
        <v>193</v>
      </c>
      <c r="P82" s="104">
        <v>0</v>
      </c>
      <c r="Q82" s="104">
        <v>0</v>
      </c>
      <c r="R82" s="104">
        <v>0</v>
      </c>
      <c r="S82" s="104">
        <v>0</v>
      </c>
      <c r="T82" s="104">
        <v>0</v>
      </c>
      <c r="U82" s="143">
        <v>0</v>
      </c>
      <c r="V82" s="104">
        <v>0</v>
      </c>
      <c r="W82" s="104">
        <v>0</v>
      </c>
      <c r="X82" s="104" t="s">
        <v>1568</v>
      </c>
      <c r="Y82" s="104">
        <v>1</v>
      </c>
      <c r="Z82" s="104">
        <v>0</v>
      </c>
      <c r="AA82" s="104">
        <v>0</v>
      </c>
      <c r="AB82" s="198">
        <f>SUM(P82:AA82)</f>
        <v>1</v>
      </c>
      <c r="AC82" s="105">
        <v>0</v>
      </c>
      <c r="AD82" s="105">
        <v>0</v>
      </c>
      <c r="AE82" s="105">
        <v>0</v>
      </c>
      <c r="AF82" s="105">
        <v>0</v>
      </c>
      <c r="AG82" s="104">
        <v>0</v>
      </c>
      <c r="AH82" s="143">
        <v>0</v>
      </c>
      <c r="AI82" s="105">
        <v>0</v>
      </c>
      <c r="AJ82" s="105">
        <v>0</v>
      </c>
      <c r="AK82" s="105">
        <v>0</v>
      </c>
      <c r="AL82" s="105">
        <v>0</v>
      </c>
      <c r="AM82" s="105">
        <v>0</v>
      </c>
      <c r="AN82" s="105">
        <v>0</v>
      </c>
      <c r="AO82" s="21">
        <f t="shared" ref="AO82:AO86" si="34">SUM(AC82:AN82)</f>
        <v>0</v>
      </c>
      <c r="AP82" s="189" t="str">
        <f>+IFERROR(SUM(AC82:AH82)/SUM(P82:U82),"")</f>
        <v/>
      </c>
      <c r="AQ82" s="91" t="str">
        <f>+IF(AP82="","",IF(AND(SUM($P82:U82)=1,SUM($AC82:AH82)=1),"TERMINADA",IF(SUM($P82:U82)=0,"SIN INICIAR",IF(AP82&gt;1,"ADELANTADA",IF(AP82&lt;0.6,"CRÍTICA",IF(AP82&lt;0.95,"EN PROCESO","GESTIÓN NORMAL"))))))</f>
        <v/>
      </c>
      <c r="AR82" s="38" t="str">
        <f t="shared" si="17"/>
        <v/>
      </c>
      <c r="AS82" s="71"/>
      <c r="AT82" s="71" t="s">
        <v>1529</v>
      </c>
      <c r="AU82" s="71"/>
      <c r="AX82" s="163"/>
      <c r="BA82" s="234">
        <f t="shared" si="29"/>
        <v>1</v>
      </c>
    </row>
    <row r="83" spans="1:53" ht="27.95" hidden="1" customHeight="1" outlineLevel="4" x14ac:dyDescent="0.2">
      <c r="A83" s="282"/>
      <c r="B83" s="294"/>
      <c r="C83" s="75" t="s">
        <v>843</v>
      </c>
      <c r="D83" s="10" t="s">
        <v>843</v>
      </c>
      <c r="E83" s="10" t="s">
        <v>844</v>
      </c>
      <c r="F83" s="5">
        <v>42401</v>
      </c>
      <c r="G83" s="5">
        <v>42719</v>
      </c>
      <c r="H83" s="10" t="s">
        <v>845</v>
      </c>
      <c r="I83" s="10" t="s">
        <v>36</v>
      </c>
      <c r="J83" s="10" t="s">
        <v>846</v>
      </c>
      <c r="K83" s="10">
        <v>1</v>
      </c>
      <c r="L83" s="6">
        <v>300000000</v>
      </c>
      <c r="M83" s="6">
        <f>L83*K83</f>
        <v>300000000</v>
      </c>
      <c r="N83" s="103" t="s">
        <v>193</v>
      </c>
      <c r="O83" s="103" t="s">
        <v>210</v>
      </c>
      <c r="P83" s="104">
        <v>0</v>
      </c>
      <c r="Q83" s="104">
        <v>0</v>
      </c>
      <c r="R83" s="104">
        <v>0</v>
      </c>
      <c r="S83" s="104">
        <v>0</v>
      </c>
      <c r="T83" s="104">
        <v>0</v>
      </c>
      <c r="U83" s="143">
        <v>0</v>
      </c>
      <c r="V83" s="104">
        <v>0</v>
      </c>
      <c r="W83" s="104">
        <v>0</v>
      </c>
      <c r="X83" s="104">
        <v>0.5</v>
      </c>
      <c r="Y83" s="104">
        <v>0.5</v>
      </c>
      <c r="Z83" s="104">
        <v>0</v>
      </c>
      <c r="AA83" s="104">
        <v>0</v>
      </c>
      <c r="AB83" s="198">
        <f>SUM(P83:AA83)</f>
        <v>1</v>
      </c>
      <c r="AC83" s="105">
        <v>0</v>
      </c>
      <c r="AD83" s="105">
        <v>0</v>
      </c>
      <c r="AE83" s="105">
        <v>0</v>
      </c>
      <c r="AF83" s="105">
        <v>0</v>
      </c>
      <c r="AG83" s="104">
        <v>0</v>
      </c>
      <c r="AH83" s="143">
        <v>0</v>
      </c>
      <c r="AI83" s="105">
        <v>0</v>
      </c>
      <c r="AJ83" s="105">
        <v>0</v>
      </c>
      <c r="AK83" s="105">
        <v>0</v>
      </c>
      <c r="AL83" s="105">
        <v>0</v>
      </c>
      <c r="AM83" s="105">
        <v>0</v>
      </c>
      <c r="AN83" s="105">
        <v>0</v>
      </c>
      <c r="AO83" s="21">
        <f t="shared" si="34"/>
        <v>0</v>
      </c>
      <c r="AP83" s="189" t="str">
        <f t="shared" ref="AP83:AP86" si="35">+IFERROR(SUM(AC83:AH83)/SUM(P83:U83),"")</f>
        <v/>
      </c>
      <c r="AQ83" s="91" t="str">
        <f>+IF(AP83="","",IF(AND(SUM($P83:U83)=1,SUM($AC83:AH83)=1),"TERMINADA",IF(SUM($P83:U83)=0,"SIN INICIAR",IF(AP83&gt;1,"ADELANTADA",IF(AP83&lt;0.6,"CRÍTICA",IF(AP83&lt;0.95,"EN PROCESO","GESTIÓN NORMAL"))))))</f>
        <v/>
      </c>
      <c r="AR83" s="38" t="str">
        <f t="shared" si="17"/>
        <v/>
      </c>
      <c r="AS83" s="71" t="s">
        <v>1133</v>
      </c>
      <c r="AT83" s="71" t="s">
        <v>1373</v>
      </c>
      <c r="AU83" s="71"/>
      <c r="AX83" s="163"/>
      <c r="BA83" s="234">
        <f t="shared" si="29"/>
        <v>1</v>
      </c>
    </row>
    <row r="84" spans="1:53" ht="27.95" hidden="1" customHeight="1" outlineLevel="4" x14ac:dyDescent="0.2">
      <c r="A84" s="282"/>
      <c r="B84" s="294"/>
      <c r="C84" s="75" t="s">
        <v>843</v>
      </c>
      <c r="D84" s="10" t="s">
        <v>843</v>
      </c>
      <c r="E84" s="10" t="s">
        <v>850</v>
      </c>
      <c r="F84" s="5">
        <v>42401</v>
      </c>
      <c r="G84" s="5">
        <v>42719</v>
      </c>
      <c r="H84" s="10" t="s">
        <v>845</v>
      </c>
      <c r="I84" s="10" t="s">
        <v>41</v>
      </c>
      <c r="J84" s="10" t="s">
        <v>982</v>
      </c>
      <c r="K84" s="10">
        <v>3</v>
      </c>
      <c r="L84" s="6">
        <v>3500000</v>
      </c>
      <c r="M84" s="6">
        <f>L84*3</f>
        <v>10500000</v>
      </c>
      <c r="N84" s="103" t="s">
        <v>193</v>
      </c>
      <c r="O84" s="103" t="s">
        <v>210</v>
      </c>
      <c r="P84" s="104">
        <v>0</v>
      </c>
      <c r="Q84" s="104">
        <v>1</v>
      </c>
      <c r="R84" s="104">
        <v>0</v>
      </c>
      <c r="S84" s="104">
        <v>0</v>
      </c>
      <c r="T84" s="104">
        <v>0</v>
      </c>
      <c r="U84" s="143">
        <v>0</v>
      </c>
      <c r="V84" s="104">
        <v>0</v>
      </c>
      <c r="W84" s="104">
        <v>0</v>
      </c>
      <c r="X84" s="104">
        <v>0</v>
      </c>
      <c r="Y84" s="104">
        <v>0</v>
      </c>
      <c r="Z84" s="104">
        <v>0</v>
      </c>
      <c r="AA84" s="104">
        <v>0</v>
      </c>
      <c r="AB84" s="198">
        <f>SUM(P84:AA84)</f>
        <v>1</v>
      </c>
      <c r="AC84" s="105">
        <v>0</v>
      </c>
      <c r="AD84" s="105">
        <v>1</v>
      </c>
      <c r="AE84" s="105">
        <v>0</v>
      </c>
      <c r="AF84" s="105">
        <v>0</v>
      </c>
      <c r="AG84" s="104">
        <v>0</v>
      </c>
      <c r="AH84" s="143">
        <v>0</v>
      </c>
      <c r="AI84" s="105">
        <v>0</v>
      </c>
      <c r="AJ84" s="105">
        <v>0</v>
      </c>
      <c r="AK84" s="105">
        <v>0</v>
      </c>
      <c r="AL84" s="105">
        <v>0</v>
      </c>
      <c r="AM84" s="105">
        <v>0</v>
      </c>
      <c r="AN84" s="105">
        <v>0</v>
      </c>
      <c r="AO84" s="21">
        <f t="shared" si="34"/>
        <v>1</v>
      </c>
      <c r="AP84" s="189">
        <f t="shared" si="35"/>
        <v>1</v>
      </c>
      <c r="AQ84" s="91" t="str">
        <f>+IF(AP84="","",IF(AND(SUM($P84:U84)=1,SUM($AC84:AH84)=1),"TERMINADA",IF(SUM($P84:U84)=0,"SIN INICIAR",IF(AP84&gt;1,"ADELANTADA",IF(AP84&lt;0.6,"CRÍTICA",IF(AP84&lt;0.95,"EN PROCESO","GESTIÓN NORMAL"))))))</f>
        <v>TERMINADA</v>
      </c>
      <c r="AR84" s="38" t="str">
        <f t="shared" si="17"/>
        <v>B</v>
      </c>
      <c r="AS84" s="71" t="s">
        <v>1136</v>
      </c>
      <c r="AT84" s="71" t="s">
        <v>1530</v>
      </c>
      <c r="AU84" s="71"/>
      <c r="AX84" s="163"/>
      <c r="BA84" s="234">
        <f t="shared" si="29"/>
        <v>0</v>
      </c>
    </row>
    <row r="85" spans="1:53" ht="47.25" hidden="1" customHeight="1" outlineLevel="4" x14ac:dyDescent="0.2">
      <c r="A85" s="282"/>
      <c r="B85" s="294"/>
      <c r="C85" s="75" t="s">
        <v>843</v>
      </c>
      <c r="D85" s="10" t="s">
        <v>843</v>
      </c>
      <c r="E85" s="10" t="s">
        <v>848</v>
      </c>
      <c r="F85" s="5">
        <v>42382</v>
      </c>
      <c r="G85" s="5">
        <v>42429</v>
      </c>
      <c r="H85" s="10" t="s">
        <v>845</v>
      </c>
      <c r="I85" s="10" t="s">
        <v>14</v>
      </c>
      <c r="J85" s="10" t="s">
        <v>195</v>
      </c>
      <c r="K85" s="10">
        <v>0</v>
      </c>
      <c r="L85" s="6">
        <v>0</v>
      </c>
      <c r="M85" s="6">
        <v>30000000</v>
      </c>
      <c r="N85" s="103" t="s">
        <v>181</v>
      </c>
      <c r="O85" s="103" t="s">
        <v>181</v>
      </c>
      <c r="P85" s="104">
        <v>0</v>
      </c>
      <c r="Q85" s="104">
        <v>0</v>
      </c>
      <c r="R85" s="104">
        <v>0</v>
      </c>
      <c r="S85" s="104">
        <v>0</v>
      </c>
      <c r="T85" s="104">
        <v>0</v>
      </c>
      <c r="U85" s="143">
        <v>0.25</v>
      </c>
      <c r="V85" s="104">
        <v>0.25</v>
      </c>
      <c r="W85" s="104">
        <v>0.25</v>
      </c>
      <c r="X85" s="104">
        <v>0.25</v>
      </c>
      <c r="Y85" s="104">
        <v>0</v>
      </c>
      <c r="Z85" s="104">
        <v>0</v>
      </c>
      <c r="AA85" s="104">
        <v>0</v>
      </c>
      <c r="AB85" s="198">
        <f>SUM(P85:AA85)</f>
        <v>1</v>
      </c>
      <c r="AC85" s="105">
        <v>0</v>
      </c>
      <c r="AD85" s="105">
        <v>0</v>
      </c>
      <c r="AE85" s="105">
        <v>0</v>
      </c>
      <c r="AF85" s="105">
        <v>0</v>
      </c>
      <c r="AG85" s="104">
        <v>0</v>
      </c>
      <c r="AH85" s="143">
        <v>0.1</v>
      </c>
      <c r="AI85" s="105">
        <v>0</v>
      </c>
      <c r="AJ85" s="105">
        <v>0</v>
      </c>
      <c r="AK85" s="105">
        <v>0</v>
      </c>
      <c r="AL85" s="105">
        <v>0</v>
      </c>
      <c r="AM85" s="105">
        <v>0</v>
      </c>
      <c r="AN85" s="105">
        <v>0</v>
      </c>
      <c r="AO85" s="21">
        <f t="shared" si="34"/>
        <v>0.1</v>
      </c>
      <c r="AP85" s="189">
        <f t="shared" si="35"/>
        <v>0.4</v>
      </c>
      <c r="AQ85" s="91" t="str">
        <f>+IF(AP85="","",IF(AND(SUM($P85:U85)=1,SUM($AC85:AH85)=1),"TERMINADA",IF(SUM($P85:U85)=0,"SIN INICIAR",IF(AP85&gt;1,"ADELANTADA",IF(AP85&lt;0.6,"CRÍTICA",IF(AP85&lt;0.95,"EN PROCESO","GESTIÓN NORMAL"))))))</f>
        <v>CRÍTICA</v>
      </c>
      <c r="AR85" s="38" t="str">
        <f t="shared" si="17"/>
        <v>L</v>
      </c>
      <c r="AS85" s="71" t="s">
        <v>1135</v>
      </c>
      <c r="AT85" s="71" t="s">
        <v>1512</v>
      </c>
      <c r="AU85" s="71" t="s">
        <v>1569</v>
      </c>
      <c r="AX85" s="163"/>
      <c r="BA85" s="234">
        <f t="shared" si="29"/>
        <v>0.9</v>
      </c>
    </row>
    <row r="86" spans="1:53" ht="47.25" hidden="1" customHeight="1" outlineLevel="4" x14ac:dyDescent="0.2">
      <c r="A86" s="282"/>
      <c r="B86" s="294"/>
      <c r="C86" s="75" t="s">
        <v>843</v>
      </c>
      <c r="D86" s="10" t="s">
        <v>843</v>
      </c>
      <c r="E86" s="10" t="s">
        <v>847</v>
      </c>
      <c r="F86" s="5">
        <v>42430</v>
      </c>
      <c r="G86" s="5">
        <v>42460</v>
      </c>
      <c r="H86" s="10" t="s">
        <v>845</v>
      </c>
      <c r="I86" s="10" t="s">
        <v>14</v>
      </c>
      <c r="J86" s="10" t="s">
        <v>195</v>
      </c>
      <c r="K86" s="10">
        <v>0</v>
      </c>
      <c r="L86" s="6">
        <v>0</v>
      </c>
      <c r="M86" s="6">
        <v>0</v>
      </c>
      <c r="N86" s="103" t="s">
        <v>205</v>
      </c>
      <c r="O86" s="103" t="s">
        <v>905</v>
      </c>
      <c r="P86" s="104">
        <v>0</v>
      </c>
      <c r="Q86" s="104">
        <v>0</v>
      </c>
      <c r="R86" s="104">
        <v>0</v>
      </c>
      <c r="S86" s="104">
        <v>0</v>
      </c>
      <c r="T86" s="104">
        <v>0</v>
      </c>
      <c r="U86" s="143">
        <v>0.25</v>
      </c>
      <c r="V86" s="104">
        <v>0.25</v>
      </c>
      <c r="W86" s="104">
        <v>0.25</v>
      </c>
      <c r="X86" s="104">
        <v>0.25</v>
      </c>
      <c r="Y86" s="104">
        <v>0</v>
      </c>
      <c r="Z86" s="104">
        <v>0</v>
      </c>
      <c r="AA86" s="104">
        <v>0</v>
      </c>
      <c r="AB86" s="198">
        <f>SUM(P86:AA86)</f>
        <v>1</v>
      </c>
      <c r="AC86" s="105">
        <v>0</v>
      </c>
      <c r="AD86" s="105">
        <v>0</v>
      </c>
      <c r="AE86" s="105">
        <v>0</v>
      </c>
      <c r="AF86" s="105">
        <v>0</v>
      </c>
      <c r="AG86" s="104">
        <v>0</v>
      </c>
      <c r="AH86" s="143">
        <v>0.1</v>
      </c>
      <c r="AI86" s="105">
        <v>0</v>
      </c>
      <c r="AJ86" s="105">
        <v>0</v>
      </c>
      <c r="AK86" s="105">
        <v>0</v>
      </c>
      <c r="AL86" s="105">
        <v>0</v>
      </c>
      <c r="AM86" s="105">
        <v>0</v>
      </c>
      <c r="AN86" s="105">
        <v>0</v>
      </c>
      <c r="AO86" s="21">
        <f t="shared" si="34"/>
        <v>0.1</v>
      </c>
      <c r="AP86" s="189">
        <f t="shared" si="35"/>
        <v>0.4</v>
      </c>
      <c r="AQ86" s="91" t="str">
        <f>+IF(AP86="","",IF(AND(SUM($P86:U86)=1,SUM($AC86:AH86)=1),"TERMINADA",IF(SUM($P86:U86)=0,"SIN INICIAR",IF(AP86&gt;1,"ADELANTADA",IF(AP86&lt;0.6,"CRÍTICA",IF(AP86&lt;0.95,"EN PROCESO","GESTIÓN NORMAL"))))))</f>
        <v>CRÍTICA</v>
      </c>
      <c r="AR86" s="38" t="str">
        <f t="shared" si="17"/>
        <v>L</v>
      </c>
      <c r="AS86" s="71" t="s">
        <v>1134</v>
      </c>
      <c r="AT86" s="71" t="s">
        <v>1531</v>
      </c>
      <c r="AU86" s="71" t="s">
        <v>1569</v>
      </c>
      <c r="AX86" s="163"/>
      <c r="BA86" s="234">
        <f t="shared" si="29"/>
        <v>0.9</v>
      </c>
    </row>
    <row r="87" spans="1:53" ht="27.95" hidden="1" customHeight="1" outlineLevel="3" x14ac:dyDescent="0.2">
      <c r="A87" s="282"/>
      <c r="B87" s="294"/>
      <c r="C87" s="250" t="s">
        <v>1305</v>
      </c>
      <c r="D87" s="269"/>
      <c r="E87" s="269"/>
      <c r="F87" s="82"/>
      <c r="G87" s="82"/>
      <c r="H87" s="1"/>
      <c r="I87" s="1"/>
      <c r="J87" s="82"/>
      <c r="K87" s="82"/>
      <c r="L87" s="82"/>
      <c r="M87" s="82"/>
      <c r="N87" s="68"/>
      <c r="O87" s="68"/>
      <c r="P87" s="69"/>
      <c r="Q87" s="69"/>
      <c r="R87" s="69"/>
      <c r="S87" s="69"/>
      <c r="T87" s="69"/>
      <c r="U87" s="144"/>
      <c r="V87" s="69"/>
      <c r="W87" s="69"/>
      <c r="X87" s="69"/>
      <c r="Y87" s="69"/>
      <c r="Z87" s="69"/>
      <c r="AA87" s="69"/>
      <c r="AB87" s="200"/>
      <c r="AC87" s="69"/>
      <c r="AD87" s="69"/>
      <c r="AE87" s="69"/>
      <c r="AF87" s="69"/>
      <c r="AG87" s="69"/>
      <c r="AH87" s="144"/>
      <c r="AI87" s="69"/>
      <c r="AJ87" s="69"/>
      <c r="AK87" s="69"/>
      <c r="AL87" s="69"/>
      <c r="AM87" s="69"/>
      <c r="AN87" s="182"/>
      <c r="AO87" s="190">
        <f>SUBTOTAL(1,AO82:AO86)</f>
        <v>0.24000000000000005</v>
      </c>
      <c r="AP87" s="190">
        <f>SUBTOTAL(1,AP82:AP86)</f>
        <v>0.6</v>
      </c>
      <c r="AQ87" s="91" t="str">
        <f>+IF(AP87="","",IF(AP87&gt;1,"ADELANTADA",IF(AP87&lt;0.6,"CRÍTICA",IF(AP87&lt;0.95,"EN PROCESO","GESTIÓN NORMAL"))))</f>
        <v>EN PROCESO</v>
      </c>
      <c r="AR87" s="38" t="str">
        <f t="shared" si="17"/>
        <v>K</v>
      </c>
      <c r="AS87" s="71" t="s">
        <v>1264</v>
      </c>
      <c r="AT87" s="71" t="s">
        <v>1264</v>
      </c>
      <c r="AU87" s="71"/>
      <c r="AX87" s="163"/>
      <c r="BA87" s="234">
        <f t="shared" si="29"/>
        <v>0.76</v>
      </c>
    </row>
    <row r="88" spans="1:53" ht="42" hidden="1" customHeight="1" outlineLevel="4" x14ac:dyDescent="0.2">
      <c r="A88" s="282"/>
      <c r="B88" s="294"/>
      <c r="C88" s="75" t="s">
        <v>840</v>
      </c>
      <c r="D88" s="10" t="s">
        <v>840</v>
      </c>
      <c r="E88" s="10" t="s">
        <v>1513</v>
      </c>
      <c r="F88" s="5">
        <v>42384</v>
      </c>
      <c r="G88" s="5">
        <v>42724</v>
      </c>
      <c r="H88" s="10" t="s">
        <v>841</v>
      </c>
      <c r="I88" s="10" t="s">
        <v>14</v>
      </c>
      <c r="J88" s="10" t="s">
        <v>842</v>
      </c>
      <c r="K88" s="10">
        <v>1</v>
      </c>
      <c r="L88" s="6">
        <v>45320000</v>
      </c>
      <c r="M88" s="6">
        <f>L88*K88</f>
        <v>45320000</v>
      </c>
      <c r="N88" s="103" t="s">
        <v>192</v>
      </c>
      <c r="O88" s="103" t="s">
        <v>905</v>
      </c>
      <c r="P88" s="104">
        <v>0.16666666666666669</v>
      </c>
      <c r="Q88" s="104">
        <v>0.16666666666666669</v>
      </c>
      <c r="R88" s="104">
        <v>0.16666666666666669</v>
      </c>
      <c r="S88" s="104">
        <v>0.16666666666666669</v>
      </c>
      <c r="T88" s="104">
        <v>0.16666666666666669</v>
      </c>
      <c r="U88" s="143">
        <v>0.16666666666666669</v>
      </c>
      <c r="V88" s="104">
        <v>0</v>
      </c>
      <c r="W88" s="104">
        <v>0</v>
      </c>
      <c r="X88" s="104">
        <v>0</v>
      </c>
      <c r="Y88" s="104">
        <v>0</v>
      </c>
      <c r="Z88" s="104">
        <v>0</v>
      </c>
      <c r="AA88" s="104">
        <v>0</v>
      </c>
      <c r="AB88" s="198">
        <f>SUM(P88:AA88)</f>
        <v>1.0000000000000002</v>
      </c>
      <c r="AC88" s="105">
        <v>0.16</v>
      </c>
      <c r="AD88" s="105">
        <v>0.16</v>
      </c>
      <c r="AE88" s="105">
        <v>0.16</v>
      </c>
      <c r="AF88" s="105">
        <v>0.16</v>
      </c>
      <c r="AG88" s="104">
        <v>0.17</v>
      </c>
      <c r="AH88" s="143">
        <v>0.17</v>
      </c>
      <c r="AI88" s="105">
        <v>0</v>
      </c>
      <c r="AJ88" s="105">
        <v>0</v>
      </c>
      <c r="AK88" s="105">
        <v>0</v>
      </c>
      <c r="AL88" s="105">
        <v>0</v>
      </c>
      <c r="AM88" s="105">
        <v>0</v>
      </c>
      <c r="AN88" s="105">
        <v>0</v>
      </c>
      <c r="AO88" s="21">
        <f t="shared" ref="AO88" si="36">SUM(AC88:AN88)</f>
        <v>0.98000000000000009</v>
      </c>
      <c r="AP88" s="189">
        <f>+IFERROR(SUM(AC88:AH88)/SUM(P88:U88),"")</f>
        <v>0.97999999999999987</v>
      </c>
      <c r="AQ88" s="91" t="str">
        <f>+IF(AP88="","",IF(AND(SUM($P88:U88)=1,SUM($AC88:AH88)=1),"TERMINADA",IF(SUM($P88:U88)=0,"SIN INICIAR",IF(AP88&gt;1,"ADELANTADA",IF(AP88&lt;0.6,"CRÍTICA",IF(AP88&lt;0.95,"EN PROCESO","GESTIÓN NORMAL"))))))</f>
        <v>GESTIÓN NORMAL</v>
      </c>
      <c r="AR88" s="38" t="str">
        <f t="shared" ref="AR88:AR127" si="37">+IF(AQ88="","",IF(AQ88="SIN INICIAR","6",IF(AQ88="CRÍTICA","L",IF(AQ88="EN PROCESO","K",IF(AQ88="GESTIÓN NORMAL","J",IF(AQ88="ADELANTADA","Q","B"))))))</f>
        <v>J</v>
      </c>
      <c r="AS88" s="71" t="s">
        <v>1132</v>
      </c>
      <c r="AT88" s="71" t="s">
        <v>1132</v>
      </c>
      <c r="AU88" s="71"/>
      <c r="AX88" s="163"/>
      <c r="BA88" s="234">
        <f t="shared" si="29"/>
        <v>1.9999999999999907E-2</v>
      </c>
    </row>
    <row r="89" spans="1:53" ht="39" hidden="1" customHeight="1" outlineLevel="3" x14ac:dyDescent="0.2">
      <c r="A89" s="282"/>
      <c r="B89" s="294"/>
      <c r="C89" s="250" t="s">
        <v>1306</v>
      </c>
      <c r="D89" s="269"/>
      <c r="E89" s="269"/>
      <c r="F89" s="82"/>
      <c r="G89" s="82"/>
      <c r="H89" s="1"/>
      <c r="I89" s="1"/>
      <c r="J89" s="82"/>
      <c r="K89" s="82"/>
      <c r="L89" s="82"/>
      <c r="M89" s="82"/>
      <c r="N89" s="68"/>
      <c r="O89" s="68"/>
      <c r="P89" s="69"/>
      <c r="Q89" s="69"/>
      <c r="R89" s="69"/>
      <c r="S89" s="69"/>
      <c r="T89" s="69"/>
      <c r="U89" s="144"/>
      <c r="V89" s="69"/>
      <c r="W89" s="69"/>
      <c r="X89" s="69"/>
      <c r="Y89" s="69"/>
      <c r="Z89" s="69"/>
      <c r="AA89" s="69"/>
      <c r="AB89" s="200"/>
      <c r="AC89" s="69"/>
      <c r="AD89" s="69"/>
      <c r="AE89" s="69"/>
      <c r="AF89" s="69"/>
      <c r="AG89" s="69"/>
      <c r="AH89" s="144"/>
      <c r="AI89" s="69"/>
      <c r="AJ89" s="69"/>
      <c r="AK89" s="69"/>
      <c r="AL89" s="69"/>
      <c r="AM89" s="69"/>
      <c r="AN89" s="182"/>
      <c r="AO89" s="190">
        <f>SUBTOTAL(1,AO88:AO88)</f>
        <v>0.98000000000000009</v>
      </c>
      <c r="AP89" s="190">
        <f>SUBTOTAL(1,AP88:AP88)</f>
        <v>0.97999999999999987</v>
      </c>
      <c r="AQ89" s="91" t="str">
        <f>+IF(AP89="","",IF(AP89&gt;1,"ADELANTADA",IF(AP89&lt;0.6,"CRÍTICA",IF(AP89&lt;0.95,"EN PROCESO","GESTIÓN NORMAL"))))</f>
        <v>GESTIÓN NORMAL</v>
      </c>
      <c r="AR89" s="38" t="str">
        <f t="shared" si="37"/>
        <v>J</v>
      </c>
      <c r="AS89" s="71"/>
      <c r="AT89" s="71"/>
      <c r="AU89" s="71"/>
      <c r="AX89" s="163"/>
      <c r="BA89" s="234">
        <f t="shared" si="29"/>
        <v>1.9999999999999907E-2</v>
      </c>
    </row>
    <row r="90" spans="1:53" ht="46.5" hidden="1" customHeight="1" outlineLevel="4" x14ac:dyDescent="0.2">
      <c r="A90" s="282"/>
      <c r="B90" s="294"/>
      <c r="C90" s="75" t="s">
        <v>854</v>
      </c>
      <c r="D90" s="10" t="s">
        <v>854</v>
      </c>
      <c r="E90" s="10" t="s">
        <v>855</v>
      </c>
      <c r="F90" s="5">
        <v>42384</v>
      </c>
      <c r="G90" s="5">
        <v>42398</v>
      </c>
      <c r="H90" s="10"/>
      <c r="I90" s="10" t="s">
        <v>14</v>
      </c>
      <c r="J90" s="10" t="s">
        <v>195</v>
      </c>
      <c r="K90" s="10">
        <v>0</v>
      </c>
      <c r="L90" s="6">
        <v>0</v>
      </c>
      <c r="M90" s="6">
        <v>0</v>
      </c>
      <c r="N90" s="103" t="s">
        <v>192</v>
      </c>
      <c r="O90" s="103" t="s">
        <v>192</v>
      </c>
      <c r="P90" s="104">
        <v>1</v>
      </c>
      <c r="Q90" s="104">
        <v>0</v>
      </c>
      <c r="R90" s="104">
        <v>0</v>
      </c>
      <c r="S90" s="104">
        <v>0</v>
      </c>
      <c r="T90" s="104">
        <v>0</v>
      </c>
      <c r="U90" s="143">
        <v>0</v>
      </c>
      <c r="V90" s="104">
        <v>0</v>
      </c>
      <c r="W90" s="104">
        <v>0</v>
      </c>
      <c r="X90" s="104">
        <v>0</v>
      </c>
      <c r="Y90" s="104">
        <v>0</v>
      </c>
      <c r="Z90" s="104">
        <v>0</v>
      </c>
      <c r="AA90" s="104">
        <v>0</v>
      </c>
      <c r="AB90" s="198">
        <f t="shared" ref="AB90:AB96" si="38">SUM(P90:AA90)</f>
        <v>1</v>
      </c>
      <c r="AC90" s="105">
        <v>0</v>
      </c>
      <c r="AD90" s="105">
        <v>0</v>
      </c>
      <c r="AE90" s="105">
        <v>0</v>
      </c>
      <c r="AF90" s="105">
        <v>0</v>
      </c>
      <c r="AG90" s="104">
        <v>0.6</v>
      </c>
      <c r="AH90" s="143">
        <v>0</v>
      </c>
      <c r="AI90" s="105">
        <v>0</v>
      </c>
      <c r="AJ90" s="105">
        <v>0</v>
      </c>
      <c r="AK90" s="105">
        <v>0</v>
      </c>
      <c r="AL90" s="105">
        <v>0</v>
      </c>
      <c r="AM90" s="105">
        <v>0</v>
      </c>
      <c r="AN90" s="105">
        <v>0</v>
      </c>
      <c r="AO90" s="21">
        <f t="shared" ref="AO90:AO95" si="39">SUM(AC90:AN90)</f>
        <v>0.6</v>
      </c>
      <c r="AP90" s="189">
        <f>+IFERROR(SUM(AC90:AH90)/SUM(P90:U90),"")</f>
        <v>0.6</v>
      </c>
      <c r="AQ90" s="91" t="str">
        <f>+IF(AP90="","",IF(AND(SUM($P90:U90)=1,SUM($AC90:AH90)=1),"TERMINADA",IF(SUM($P90:U90)=0,"SIN INICIAR",IF(AP90&gt;1,"ADELANTADA",IF(AP90&lt;0.6,"CRÍTICA",IF(AP90&lt;0.95,"EN PROCESO","GESTIÓN NORMAL"))))))</f>
        <v>EN PROCESO</v>
      </c>
      <c r="AR90" s="38" t="str">
        <f t="shared" si="37"/>
        <v>K</v>
      </c>
      <c r="AS90" s="71" t="s">
        <v>1270</v>
      </c>
      <c r="AT90" s="71" t="s">
        <v>1514</v>
      </c>
      <c r="AU90" s="71"/>
      <c r="AX90" s="163"/>
      <c r="BA90" s="234">
        <f t="shared" si="29"/>
        <v>0.4</v>
      </c>
    </row>
    <row r="91" spans="1:53" ht="39" hidden="1" customHeight="1" outlineLevel="4" x14ac:dyDescent="0.2">
      <c r="A91" s="282"/>
      <c r="B91" s="294"/>
      <c r="C91" s="75" t="s">
        <v>854</v>
      </c>
      <c r="D91" s="10" t="s">
        <v>854</v>
      </c>
      <c r="E91" s="10" t="s">
        <v>857</v>
      </c>
      <c r="F91" s="5">
        <v>42408</v>
      </c>
      <c r="G91" s="5">
        <v>42412</v>
      </c>
      <c r="H91" s="10"/>
      <c r="I91" s="10" t="s">
        <v>14</v>
      </c>
      <c r="J91" s="10" t="s">
        <v>195</v>
      </c>
      <c r="K91" s="10">
        <v>0</v>
      </c>
      <c r="L91" s="6">
        <v>0</v>
      </c>
      <c r="M91" s="6">
        <v>0</v>
      </c>
      <c r="N91" s="103" t="s">
        <v>193</v>
      </c>
      <c r="O91" s="103" t="s">
        <v>193</v>
      </c>
      <c r="P91" s="104">
        <v>0</v>
      </c>
      <c r="Q91" s="104">
        <v>0</v>
      </c>
      <c r="R91" s="104">
        <v>0</v>
      </c>
      <c r="S91" s="104">
        <v>0</v>
      </c>
      <c r="T91" s="104">
        <v>0</v>
      </c>
      <c r="U91" s="143">
        <v>0</v>
      </c>
      <c r="V91" s="104">
        <v>1</v>
      </c>
      <c r="W91" s="104">
        <v>0</v>
      </c>
      <c r="X91" s="104">
        <v>0</v>
      </c>
      <c r="Y91" s="104">
        <v>0</v>
      </c>
      <c r="Z91" s="104">
        <v>0</v>
      </c>
      <c r="AA91" s="104">
        <v>0</v>
      </c>
      <c r="AB91" s="198">
        <f t="shared" si="38"/>
        <v>1</v>
      </c>
      <c r="AC91" s="105">
        <v>0</v>
      </c>
      <c r="AD91" s="105">
        <v>0</v>
      </c>
      <c r="AE91" s="105">
        <v>0</v>
      </c>
      <c r="AF91" s="105">
        <v>0</v>
      </c>
      <c r="AG91" s="104">
        <v>0</v>
      </c>
      <c r="AH91" s="143">
        <v>0</v>
      </c>
      <c r="AI91" s="105">
        <v>0</v>
      </c>
      <c r="AJ91" s="105">
        <v>0</v>
      </c>
      <c r="AK91" s="105">
        <v>0</v>
      </c>
      <c r="AL91" s="105">
        <v>0</v>
      </c>
      <c r="AM91" s="105">
        <v>0</v>
      </c>
      <c r="AN91" s="105">
        <v>0</v>
      </c>
      <c r="AO91" s="21">
        <f t="shared" si="39"/>
        <v>0</v>
      </c>
      <c r="AP91" s="189" t="str">
        <f t="shared" ref="AP91:AP95" si="40">+IFERROR(SUM(AC91:AH91)/SUM(P91:U91),"")</f>
        <v/>
      </c>
      <c r="AQ91" s="91" t="str">
        <f>+IF(AP91="","",IF(AND(SUM($P91:U91)=1,SUM($AC91:AH91)=1),"TERMINADA",IF(SUM($P91:U91)=0,"SIN INICIAR",IF(AP91&gt;1,"ADELANTADA",IF(AP91&lt;0.6,"CRÍTICA",IF(AP91&lt;0.95,"EN PROCESO","GESTIÓN NORMAL"))))))</f>
        <v/>
      </c>
      <c r="AR91" s="38" t="str">
        <f t="shared" si="37"/>
        <v/>
      </c>
      <c r="AS91" s="71" t="s">
        <v>1270</v>
      </c>
      <c r="AT91" s="71" t="s">
        <v>1533</v>
      </c>
      <c r="AU91" s="71" t="s">
        <v>1570</v>
      </c>
      <c r="AX91" s="163"/>
      <c r="BA91" s="234">
        <f t="shared" si="29"/>
        <v>1</v>
      </c>
    </row>
    <row r="92" spans="1:53" ht="39" hidden="1" customHeight="1" outlineLevel="4" x14ac:dyDescent="0.2">
      <c r="A92" s="282"/>
      <c r="B92" s="294"/>
      <c r="C92" s="75" t="s">
        <v>854</v>
      </c>
      <c r="D92" s="10" t="s">
        <v>854</v>
      </c>
      <c r="E92" s="10" t="s">
        <v>859</v>
      </c>
      <c r="F92" s="5">
        <v>42403</v>
      </c>
      <c r="G92" s="5">
        <v>42429</v>
      </c>
      <c r="H92" s="10"/>
      <c r="I92" s="10" t="s">
        <v>14</v>
      </c>
      <c r="J92" s="10" t="s">
        <v>195</v>
      </c>
      <c r="K92" s="10">
        <v>0</v>
      </c>
      <c r="L92" s="6">
        <v>0</v>
      </c>
      <c r="M92" s="6">
        <v>0</v>
      </c>
      <c r="N92" s="103" t="s">
        <v>193</v>
      </c>
      <c r="O92" s="103" t="s">
        <v>193</v>
      </c>
      <c r="P92" s="104">
        <v>0</v>
      </c>
      <c r="Q92" s="104">
        <v>1</v>
      </c>
      <c r="R92" s="104">
        <v>0</v>
      </c>
      <c r="S92" s="104">
        <v>0</v>
      </c>
      <c r="T92" s="104">
        <v>0</v>
      </c>
      <c r="U92" s="143">
        <v>0</v>
      </c>
      <c r="V92" s="104">
        <v>0</v>
      </c>
      <c r="W92" s="104">
        <v>0</v>
      </c>
      <c r="X92" s="104">
        <v>0</v>
      </c>
      <c r="Y92" s="104">
        <v>0</v>
      </c>
      <c r="Z92" s="104">
        <v>0</v>
      </c>
      <c r="AA92" s="104">
        <v>0</v>
      </c>
      <c r="AB92" s="198">
        <f t="shared" si="38"/>
        <v>1</v>
      </c>
      <c r="AC92" s="105">
        <v>0</v>
      </c>
      <c r="AD92" s="105">
        <v>0</v>
      </c>
      <c r="AE92" s="105">
        <v>0</v>
      </c>
      <c r="AF92" s="105">
        <v>0</v>
      </c>
      <c r="AG92" s="104">
        <v>0.33</v>
      </c>
      <c r="AH92" s="143">
        <v>0</v>
      </c>
      <c r="AI92" s="105">
        <v>0</v>
      </c>
      <c r="AJ92" s="105">
        <v>0</v>
      </c>
      <c r="AK92" s="105">
        <v>0</v>
      </c>
      <c r="AL92" s="105">
        <v>0</v>
      </c>
      <c r="AM92" s="105">
        <v>0</v>
      </c>
      <c r="AN92" s="105">
        <v>0</v>
      </c>
      <c r="AO92" s="21">
        <f t="shared" si="39"/>
        <v>0.33</v>
      </c>
      <c r="AP92" s="189">
        <f t="shared" si="40"/>
        <v>0.33</v>
      </c>
      <c r="AQ92" s="91" t="str">
        <f>+IF(AP92="","",IF(AND(SUM($P92:U92)=1,SUM($AC92:AH92)=1),"TERMINADA",IF(SUM($P92:U92)=0,"SIN INICIAR",IF(AP92&gt;1,"ADELANTADA",IF(AP92&lt;0.6,"CRÍTICA",IF(AP92&lt;0.95,"EN PROCESO","GESTIÓN NORMAL"))))))</f>
        <v>CRÍTICA</v>
      </c>
      <c r="AR92" s="38" t="str">
        <f t="shared" si="37"/>
        <v>L</v>
      </c>
      <c r="AS92" s="71" t="s">
        <v>1270</v>
      </c>
      <c r="AT92" s="71" t="s">
        <v>1532</v>
      </c>
      <c r="AU92" s="71"/>
      <c r="AX92" s="163"/>
      <c r="BA92" s="234">
        <f t="shared" si="29"/>
        <v>0.66999999999999993</v>
      </c>
    </row>
    <row r="93" spans="1:53" ht="39" hidden="1" customHeight="1" outlineLevel="4" x14ac:dyDescent="0.2">
      <c r="A93" s="282"/>
      <c r="B93" s="294"/>
      <c r="C93" s="75" t="s">
        <v>854</v>
      </c>
      <c r="D93" s="10" t="s">
        <v>854</v>
      </c>
      <c r="E93" s="10" t="s">
        <v>860</v>
      </c>
      <c r="F93" s="5">
        <v>42401</v>
      </c>
      <c r="G93" s="5">
        <v>42719</v>
      </c>
      <c r="H93" s="10"/>
      <c r="I93" s="10" t="s">
        <v>14</v>
      </c>
      <c r="J93" s="10" t="s">
        <v>195</v>
      </c>
      <c r="K93" s="10">
        <v>0</v>
      </c>
      <c r="L93" s="6">
        <v>0</v>
      </c>
      <c r="M93" s="6">
        <v>0</v>
      </c>
      <c r="N93" s="103" t="s">
        <v>193</v>
      </c>
      <c r="O93" s="103" t="s">
        <v>210</v>
      </c>
      <c r="P93" s="104">
        <v>0</v>
      </c>
      <c r="Q93" s="104">
        <v>9.0909090909090912E-2</v>
      </c>
      <c r="R93" s="104">
        <v>9.0909090909090912E-2</v>
      </c>
      <c r="S93" s="104">
        <v>9.0909090909090912E-2</v>
      </c>
      <c r="T93" s="104">
        <v>9.0909090909090912E-2</v>
      </c>
      <c r="U93" s="143">
        <v>9.0909090909090912E-2</v>
      </c>
      <c r="V93" s="104">
        <v>9.0909090909090912E-2</v>
      </c>
      <c r="W93" s="104">
        <v>9.0909090909090912E-2</v>
      </c>
      <c r="X93" s="104">
        <v>9.0909090909090912E-2</v>
      </c>
      <c r="Y93" s="104">
        <v>9.0909090909090912E-2</v>
      </c>
      <c r="Z93" s="104">
        <v>9.0909090909090912E-2</v>
      </c>
      <c r="AA93" s="104">
        <v>9.0909090909090912E-2</v>
      </c>
      <c r="AB93" s="198">
        <f t="shared" si="38"/>
        <v>1.0000000000000002</v>
      </c>
      <c r="AC93" s="105">
        <v>0</v>
      </c>
      <c r="AD93" s="105">
        <v>0</v>
      </c>
      <c r="AE93" s="105">
        <v>0</v>
      </c>
      <c r="AF93" s="105">
        <v>0.09</v>
      </c>
      <c r="AG93" s="104">
        <v>0.09</v>
      </c>
      <c r="AH93" s="143">
        <v>0</v>
      </c>
      <c r="AI93" s="105">
        <v>0</v>
      </c>
      <c r="AJ93" s="105">
        <v>0</v>
      </c>
      <c r="AK93" s="105">
        <v>0</v>
      </c>
      <c r="AL93" s="105">
        <v>0</v>
      </c>
      <c r="AM93" s="105">
        <v>0</v>
      </c>
      <c r="AN93" s="105">
        <v>0</v>
      </c>
      <c r="AO93" s="21">
        <f t="shared" si="39"/>
        <v>0.18</v>
      </c>
      <c r="AP93" s="189">
        <f t="shared" si="40"/>
        <v>0.39599999999999996</v>
      </c>
      <c r="AQ93" s="91" t="str">
        <f>+IF(AP93="","",IF(AND(SUM($P93:U93)=1,SUM($AC93:AH93)=1),"TERMINADA",IF(SUM($P93:U93)=0,"SIN INICIAR",IF(AP93&gt;1,"ADELANTADA",IF(AP93&lt;0.6,"CRÍTICA",IF(AP93&lt;0.95,"EN PROCESO","GESTIÓN NORMAL"))))))</f>
        <v>CRÍTICA</v>
      </c>
      <c r="AR93" s="38" t="str">
        <f t="shared" si="37"/>
        <v>L</v>
      </c>
      <c r="AS93" s="71" t="s">
        <v>1270</v>
      </c>
      <c r="AT93" s="71" t="s">
        <v>1515</v>
      </c>
      <c r="AU93" s="71"/>
      <c r="AX93" s="163"/>
      <c r="BA93" s="234">
        <f t="shared" si="29"/>
        <v>0.82000000000000006</v>
      </c>
    </row>
    <row r="94" spans="1:53" ht="39" hidden="1" customHeight="1" outlineLevel="4" x14ac:dyDescent="0.2">
      <c r="A94" s="282"/>
      <c r="B94" s="294"/>
      <c r="C94" s="75" t="s">
        <v>854</v>
      </c>
      <c r="D94" s="10" t="s">
        <v>854</v>
      </c>
      <c r="E94" s="10" t="s">
        <v>858</v>
      </c>
      <c r="F94" s="5">
        <v>42414</v>
      </c>
      <c r="G94" s="5">
        <v>42426</v>
      </c>
      <c r="H94" s="10"/>
      <c r="I94" s="10" t="s">
        <v>14</v>
      </c>
      <c r="J94" s="10" t="s">
        <v>195</v>
      </c>
      <c r="K94" s="10">
        <v>0</v>
      </c>
      <c r="L94" s="6">
        <v>0</v>
      </c>
      <c r="M94" s="6">
        <v>0</v>
      </c>
      <c r="N94" s="103" t="s">
        <v>193</v>
      </c>
      <c r="O94" s="103" t="s">
        <v>193</v>
      </c>
      <c r="P94" s="104">
        <v>0</v>
      </c>
      <c r="Q94" s="104">
        <v>1</v>
      </c>
      <c r="R94" s="104">
        <v>0</v>
      </c>
      <c r="S94" s="104">
        <v>0</v>
      </c>
      <c r="T94" s="104">
        <v>0</v>
      </c>
      <c r="U94" s="143">
        <v>0</v>
      </c>
      <c r="V94" s="104">
        <v>0</v>
      </c>
      <c r="W94" s="104">
        <v>0</v>
      </c>
      <c r="X94" s="104">
        <v>0</v>
      </c>
      <c r="Y94" s="104">
        <v>0</v>
      </c>
      <c r="Z94" s="104">
        <v>0</v>
      </c>
      <c r="AA94" s="104">
        <v>0</v>
      </c>
      <c r="AB94" s="198">
        <f t="shared" si="38"/>
        <v>1</v>
      </c>
      <c r="AC94" s="105">
        <v>0</v>
      </c>
      <c r="AD94" s="105">
        <v>0</v>
      </c>
      <c r="AE94" s="105">
        <v>0</v>
      </c>
      <c r="AF94" s="105">
        <v>0</v>
      </c>
      <c r="AG94" s="104">
        <v>0.6</v>
      </c>
      <c r="AH94" s="143">
        <v>0</v>
      </c>
      <c r="AI94" s="105">
        <v>0</v>
      </c>
      <c r="AJ94" s="105">
        <v>0</v>
      </c>
      <c r="AK94" s="105">
        <v>0</v>
      </c>
      <c r="AL94" s="105">
        <v>0</v>
      </c>
      <c r="AM94" s="105">
        <v>0</v>
      </c>
      <c r="AN94" s="105">
        <v>0</v>
      </c>
      <c r="AO94" s="21">
        <f t="shared" si="39"/>
        <v>0.6</v>
      </c>
      <c r="AP94" s="189">
        <f t="shared" si="40"/>
        <v>0.6</v>
      </c>
      <c r="AQ94" s="91" t="str">
        <f>+IF(AP94="","",IF(AND(SUM($P94:U94)=1,SUM($AC94:AH94)=1),"TERMINADA",IF(SUM($P94:U94)=0,"SIN INICIAR",IF(AP94&gt;1,"ADELANTADA",IF(AP94&lt;0.6,"CRÍTICA",IF(AP94&lt;0.95,"EN PROCESO","GESTIÓN NORMAL"))))))</f>
        <v>EN PROCESO</v>
      </c>
      <c r="AR94" s="38" t="str">
        <f t="shared" si="37"/>
        <v>K</v>
      </c>
      <c r="AS94" s="71" t="s">
        <v>1270</v>
      </c>
      <c r="AT94" s="71" t="s">
        <v>1516</v>
      </c>
      <c r="AU94" s="71"/>
      <c r="AX94" s="163"/>
      <c r="BA94" s="234">
        <f t="shared" si="29"/>
        <v>0.4</v>
      </c>
    </row>
    <row r="95" spans="1:53" ht="39" hidden="1" customHeight="1" outlineLevel="4" x14ac:dyDescent="0.2">
      <c r="A95" s="282"/>
      <c r="B95" s="294"/>
      <c r="C95" s="75" t="s">
        <v>854</v>
      </c>
      <c r="D95" s="10" t="s">
        <v>854</v>
      </c>
      <c r="E95" s="10" t="s">
        <v>984</v>
      </c>
      <c r="F95" s="5">
        <v>42475</v>
      </c>
      <c r="G95" s="5">
        <v>42735</v>
      </c>
      <c r="H95" s="10"/>
      <c r="I95" s="10"/>
      <c r="J95" s="10"/>
      <c r="K95" s="10"/>
      <c r="L95" s="6"/>
      <c r="M95" s="6"/>
      <c r="N95" s="103" t="s">
        <v>201</v>
      </c>
      <c r="O95" s="103" t="s">
        <v>210</v>
      </c>
      <c r="P95" s="104">
        <v>0</v>
      </c>
      <c r="Q95" s="104">
        <v>0</v>
      </c>
      <c r="R95" s="104">
        <v>0</v>
      </c>
      <c r="S95" s="104">
        <v>0.1111111111111111</v>
      </c>
      <c r="T95" s="104">
        <v>0.1111111111111111</v>
      </c>
      <c r="U95" s="143">
        <v>0.1111111111111111</v>
      </c>
      <c r="V95" s="104">
        <v>0.1111111111111111</v>
      </c>
      <c r="W95" s="104">
        <v>0.1111111111111111</v>
      </c>
      <c r="X95" s="104">
        <v>0.1111111111111111</v>
      </c>
      <c r="Y95" s="104">
        <v>0.1111111111111111</v>
      </c>
      <c r="Z95" s="104">
        <v>0.1111111111111111</v>
      </c>
      <c r="AA95" s="104">
        <v>0.1111111111111111</v>
      </c>
      <c r="AB95" s="198">
        <f t="shared" si="38"/>
        <v>1.0000000000000002</v>
      </c>
      <c r="AC95" s="105">
        <v>0</v>
      </c>
      <c r="AD95" s="105">
        <v>0</v>
      </c>
      <c r="AE95" s="105">
        <v>0</v>
      </c>
      <c r="AF95" s="105">
        <v>0.11</v>
      </c>
      <c r="AG95" s="104">
        <v>0.11</v>
      </c>
      <c r="AH95" s="143">
        <v>0.11</v>
      </c>
      <c r="AI95" s="105">
        <v>0</v>
      </c>
      <c r="AJ95" s="105">
        <v>0</v>
      </c>
      <c r="AK95" s="105">
        <v>0</v>
      </c>
      <c r="AL95" s="105">
        <v>0</v>
      </c>
      <c r="AM95" s="105">
        <v>0</v>
      </c>
      <c r="AN95" s="105">
        <v>0</v>
      </c>
      <c r="AO95" s="21">
        <f t="shared" si="39"/>
        <v>0.33</v>
      </c>
      <c r="AP95" s="189">
        <f t="shared" si="40"/>
        <v>0.9900000000000001</v>
      </c>
      <c r="AQ95" s="91" t="str">
        <f>+IF(AP95="","",IF(AND(SUM($P95:U95)=1,SUM($AC95:AH95)=1),"TERMINADA",IF(SUM($P95:U95)=0,"SIN INICIAR",IF(AP95&gt;1,"ADELANTADA",IF(AP95&lt;0.6,"CRÍTICA",IF(AP95&lt;0.95,"EN PROCESO","GESTIÓN NORMAL"))))))</f>
        <v>GESTIÓN NORMAL</v>
      </c>
      <c r="AR95" s="38" t="str">
        <f t="shared" si="37"/>
        <v>J</v>
      </c>
      <c r="AS95" s="71" t="s">
        <v>1270</v>
      </c>
      <c r="AT95" s="71" t="s">
        <v>1374</v>
      </c>
      <c r="AU95" s="71"/>
      <c r="AX95" s="163"/>
      <c r="BA95" s="234">
        <f t="shared" si="29"/>
        <v>0.66999999999999993</v>
      </c>
    </row>
    <row r="96" spans="1:53" ht="39" hidden="1" customHeight="1" outlineLevel="4" x14ac:dyDescent="0.2">
      <c r="A96" s="282"/>
      <c r="B96" s="294"/>
      <c r="C96" s="75" t="s">
        <v>854</v>
      </c>
      <c r="D96" s="10" t="s">
        <v>854</v>
      </c>
      <c r="E96" s="10" t="s">
        <v>856</v>
      </c>
      <c r="F96" s="5">
        <v>42401</v>
      </c>
      <c r="G96" s="5">
        <v>42405</v>
      </c>
      <c r="H96" s="10"/>
      <c r="I96" s="10" t="s">
        <v>14</v>
      </c>
      <c r="J96" s="10" t="s">
        <v>195</v>
      </c>
      <c r="K96" s="10">
        <v>0</v>
      </c>
      <c r="L96" s="6">
        <v>0</v>
      </c>
      <c r="M96" s="6">
        <v>0</v>
      </c>
      <c r="N96" s="103" t="s">
        <v>193</v>
      </c>
      <c r="O96" s="103" t="s">
        <v>193</v>
      </c>
      <c r="P96" s="104">
        <v>0</v>
      </c>
      <c r="Q96" s="104">
        <v>1</v>
      </c>
      <c r="R96" s="104">
        <v>0</v>
      </c>
      <c r="S96" s="104">
        <v>0</v>
      </c>
      <c r="T96" s="104">
        <v>0</v>
      </c>
      <c r="U96" s="143">
        <v>0</v>
      </c>
      <c r="V96" s="104">
        <v>0</v>
      </c>
      <c r="W96" s="104">
        <v>0</v>
      </c>
      <c r="X96" s="104">
        <v>0</v>
      </c>
      <c r="Y96" s="104">
        <v>0</v>
      </c>
      <c r="Z96" s="104">
        <v>0</v>
      </c>
      <c r="AA96" s="104">
        <v>0</v>
      </c>
      <c r="AB96" s="198">
        <f t="shared" si="38"/>
        <v>1</v>
      </c>
      <c r="AC96" s="105">
        <v>0</v>
      </c>
      <c r="AD96" s="105">
        <v>0</v>
      </c>
      <c r="AE96" s="105">
        <v>0</v>
      </c>
      <c r="AF96" s="105">
        <v>0</v>
      </c>
      <c r="AG96" s="104">
        <v>0.5</v>
      </c>
      <c r="AH96" s="143">
        <v>0</v>
      </c>
      <c r="AI96" s="105">
        <v>0</v>
      </c>
      <c r="AJ96" s="105">
        <v>0</v>
      </c>
      <c r="AK96" s="105">
        <v>0</v>
      </c>
      <c r="AL96" s="105">
        <v>0</v>
      </c>
      <c r="AM96" s="105">
        <v>0</v>
      </c>
      <c r="AN96" s="105">
        <v>0</v>
      </c>
      <c r="AO96" s="21">
        <f>SUM(AC96:AN96)</f>
        <v>0.5</v>
      </c>
      <c r="AP96" s="189">
        <f>+IFERROR(SUM(AC96:AH96)/SUM(P96:U96),"")</f>
        <v>0.5</v>
      </c>
      <c r="AQ96" s="91" t="str">
        <f>+IF(AP96="","",IF(AND(SUM($P96:U96)=1,SUM($AC96:AH96)=1),"TERMINADA",IF(SUM($P96:U96)=0,"SIN INICIAR",IF(AP96&gt;1,"ADELANTADA",IF(AP96&lt;0.6,"CRÍTICA",IF(AP96&lt;0.95,"EN PROCESO","GESTIÓN NORMAL"))))))</f>
        <v>CRÍTICA</v>
      </c>
      <c r="AR96" s="38" t="str">
        <f t="shared" si="37"/>
        <v>L</v>
      </c>
      <c r="AS96" s="71" t="s">
        <v>1270</v>
      </c>
      <c r="AT96" s="71" t="s">
        <v>1375</v>
      </c>
      <c r="AU96" s="71"/>
      <c r="AX96" s="163"/>
      <c r="BA96" s="234">
        <f t="shared" si="29"/>
        <v>0.5</v>
      </c>
    </row>
    <row r="97" spans="1:62" ht="59.1" hidden="1" customHeight="1" outlineLevel="3" thickBot="1" x14ac:dyDescent="0.25">
      <c r="A97" s="282"/>
      <c r="B97" s="294"/>
      <c r="C97" s="253" t="s">
        <v>1307</v>
      </c>
      <c r="D97" s="268"/>
      <c r="E97" s="268"/>
      <c r="F97" s="124"/>
      <c r="G97" s="124"/>
      <c r="H97" s="125"/>
      <c r="I97" s="125"/>
      <c r="J97" s="124"/>
      <c r="K97" s="124"/>
      <c r="L97" s="124"/>
      <c r="M97" s="124"/>
      <c r="N97" s="126"/>
      <c r="O97" s="126"/>
      <c r="P97" s="69"/>
      <c r="Q97" s="69"/>
      <c r="R97" s="69"/>
      <c r="S97" s="69"/>
      <c r="T97" s="69"/>
      <c r="U97" s="144"/>
      <c r="V97" s="69"/>
      <c r="W97" s="69"/>
      <c r="X97" s="69"/>
      <c r="Y97" s="69"/>
      <c r="Z97" s="69"/>
      <c r="AA97" s="69"/>
      <c r="AB97" s="200"/>
      <c r="AC97" s="69"/>
      <c r="AD97" s="69"/>
      <c r="AE97" s="69"/>
      <c r="AF97" s="69"/>
      <c r="AG97" s="69"/>
      <c r="AH97" s="144"/>
      <c r="AI97" s="69"/>
      <c r="AJ97" s="69"/>
      <c r="AK97" s="69"/>
      <c r="AL97" s="69"/>
      <c r="AM97" s="69"/>
      <c r="AN97" s="182"/>
      <c r="AO97" s="190">
        <f>SUBTOTAL(1,AO90:AO96)</f>
        <v>0.36285714285714288</v>
      </c>
      <c r="AP97" s="207">
        <f>SUBTOTAL(1,AP90:AP96)</f>
        <v>0.56933333333333336</v>
      </c>
      <c r="AQ97" s="91" t="str">
        <f>+IF(AP97="","",IF(AP97&gt;1,"ADELANTADA",IF(AP97&lt;0.6,"CRÍTICA",IF(AP97&lt;0.95,"EN PROCESO","GESTIÓN NORMAL"))))</f>
        <v>CRÍTICA</v>
      </c>
      <c r="AR97" s="38" t="str">
        <f t="shared" si="37"/>
        <v>L</v>
      </c>
      <c r="AS97" s="71"/>
      <c r="AT97" s="71" t="s">
        <v>1375</v>
      </c>
      <c r="AU97" s="239" t="s">
        <v>1586</v>
      </c>
      <c r="AX97" s="163"/>
      <c r="BA97" s="234">
        <f t="shared" si="29"/>
        <v>0.63714285714285712</v>
      </c>
    </row>
    <row r="98" spans="1:62" ht="51" customHeight="1" outlineLevel="2" collapsed="1" thickBot="1" x14ac:dyDescent="0.25">
      <c r="A98" s="282"/>
      <c r="B98" s="243" t="s">
        <v>1280</v>
      </c>
      <c r="C98" s="244"/>
      <c r="D98" s="244"/>
      <c r="E98" s="244"/>
      <c r="F98" s="244"/>
      <c r="G98" s="244"/>
      <c r="H98" s="244"/>
      <c r="I98" s="244"/>
      <c r="J98" s="244"/>
      <c r="K98" s="244"/>
      <c r="L98" s="244"/>
      <c r="M98" s="244"/>
      <c r="N98" s="244"/>
      <c r="O98" s="245"/>
      <c r="P98" s="123"/>
      <c r="Q98" s="123"/>
      <c r="R98" s="123"/>
      <c r="S98" s="123"/>
      <c r="T98" s="123"/>
      <c r="U98" s="147"/>
      <c r="V98" s="123"/>
      <c r="W98" s="123"/>
      <c r="X98" s="123"/>
      <c r="Y98" s="123"/>
      <c r="Z98" s="123"/>
      <c r="AA98" s="123"/>
      <c r="AB98" s="195"/>
      <c r="AC98" s="123"/>
      <c r="AD98" s="123"/>
      <c r="AE98" s="123"/>
      <c r="AF98" s="123"/>
      <c r="AG98" s="123"/>
      <c r="AH98" s="147"/>
      <c r="AI98" s="123"/>
      <c r="AJ98" s="123"/>
      <c r="AK98" s="123"/>
      <c r="AL98" s="123"/>
      <c r="AM98" s="123"/>
      <c r="AN98" s="123"/>
      <c r="AO98" s="209">
        <f>AVERAGE(AO81,AO87,AO89,AO97)</f>
        <v>0.43071428571428572</v>
      </c>
      <c r="AP98" s="208">
        <f>AVERAGE(AP81,AP87,AP89,AP97)</f>
        <v>0.78233333333333333</v>
      </c>
      <c r="AQ98" s="91" t="str">
        <f>+IF(AP98="","",IF(AP98&gt;1,"ADELANTADA",IF(AP98&lt;0.6,"CRÍTICA",IF(AP98&lt;0.95,"EN PROCESO","GESTIÓN NORMAL"))))</f>
        <v>EN PROCESO</v>
      </c>
      <c r="AR98" s="38" t="str">
        <f t="shared" si="37"/>
        <v>K</v>
      </c>
      <c r="AS98" s="71"/>
      <c r="AT98" s="71" t="s">
        <v>1429</v>
      </c>
      <c r="AU98" s="71"/>
      <c r="AX98" s="163">
        <v>93</v>
      </c>
      <c r="BA98" s="234">
        <f t="shared" si="29"/>
        <v>0.56928571428571428</v>
      </c>
    </row>
    <row r="99" spans="1:62" ht="59.1" customHeight="1" outlineLevel="1" thickBot="1" x14ac:dyDescent="0.25">
      <c r="A99" s="246" t="s">
        <v>1358</v>
      </c>
      <c r="B99" s="247"/>
      <c r="C99" s="247"/>
      <c r="D99" s="247"/>
      <c r="E99" s="247"/>
      <c r="F99" s="247"/>
      <c r="G99" s="247"/>
      <c r="H99" s="247"/>
      <c r="I99" s="247"/>
      <c r="J99" s="247"/>
      <c r="K99" s="247"/>
      <c r="L99" s="247"/>
      <c r="M99" s="247"/>
      <c r="N99" s="247"/>
      <c r="O99" s="247"/>
      <c r="P99" s="130"/>
      <c r="Q99" s="130"/>
      <c r="R99" s="130"/>
      <c r="S99" s="130"/>
      <c r="T99" s="130"/>
      <c r="U99" s="154"/>
      <c r="V99" s="130"/>
      <c r="W99" s="130"/>
      <c r="X99" s="130"/>
      <c r="Y99" s="130"/>
      <c r="Z99" s="130"/>
      <c r="AA99" s="130"/>
      <c r="AB99" s="196"/>
      <c r="AC99" s="131"/>
      <c r="AD99" s="131"/>
      <c r="AE99" s="131"/>
      <c r="AF99" s="131"/>
      <c r="AG99" s="130"/>
      <c r="AH99" s="154"/>
      <c r="AI99" s="131"/>
      <c r="AJ99" s="131"/>
      <c r="AK99" s="131"/>
      <c r="AL99" s="131"/>
      <c r="AM99" s="131"/>
      <c r="AN99" s="131"/>
      <c r="AO99" s="192">
        <f>AVERAGE(AO42,AO60,AO79,AO98)</f>
        <v>0.36262109010270771</v>
      </c>
      <c r="AP99" s="211">
        <f>AVERAGE(AP42,AP60,AP79,AP98)</f>
        <v>0.86770138888888892</v>
      </c>
      <c r="AQ99" s="91" t="str">
        <f>+IF(AP99="","",IF(AP99&gt;1,"ADELANTADA",IF(AP99&lt;0.6,"CRÍTICA",IF(AP99&lt;0.95,"EN PROCESO","GESTIÓN NORMAL"))))</f>
        <v>EN PROCESO</v>
      </c>
      <c r="AR99" s="38" t="str">
        <f t="shared" si="37"/>
        <v>K</v>
      </c>
      <c r="AS99" s="71"/>
      <c r="AT99" s="71"/>
      <c r="AU99" s="71"/>
      <c r="AX99" s="163">
        <v>39</v>
      </c>
      <c r="BA99" s="235">
        <f t="shared" si="29"/>
        <v>0.63737890989729229</v>
      </c>
    </row>
    <row r="100" spans="1:62" ht="27.95" hidden="1" customHeight="1" outlineLevel="4" x14ac:dyDescent="0.2">
      <c r="A100" s="257" t="s">
        <v>1062</v>
      </c>
      <c r="B100" s="296" t="s">
        <v>10</v>
      </c>
      <c r="C100" s="2" t="s">
        <v>11</v>
      </c>
      <c r="D100" s="2" t="s">
        <v>11</v>
      </c>
      <c r="E100" s="92" t="s">
        <v>1065</v>
      </c>
      <c r="F100" s="3">
        <v>42401</v>
      </c>
      <c r="G100" s="3">
        <v>42719</v>
      </c>
      <c r="H100" s="2" t="s">
        <v>13</v>
      </c>
      <c r="I100" s="2" t="s">
        <v>29</v>
      </c>
      <c r="J100" s="2" t="s">
        <v>30</v>
      </c>
      <c r="K100" s="2">
        <v>1</v>
      </c>
      <c r="L100" s="4">
        <v>15000000</v>
      </c>
      <c r="M100" s="4">
        <f t="shared" ref="M100:M120" si="41">L100*K100</f>
        <v>15000000</v>
      </c>
      <c r="N100" s="93" t="s">
        <v>193</v>
      </c>
      <c r="O100" s="93" t="s">
        <v>210</v>
      </c>
      <c r="P100" s="94">
        <v>0</v>
      </c>
      <c r="Q100" s="94">
        <v>0</v>
      </c>
      <c r="R100" s="94">
        <v>0</v>
      </c>
      <c r="S100" s="94">
        <v>0</v>
      </c>
      <c r="T100" s="94">
        <v>0</v>
      </c>
      <c r="U100" s="155">
        <v>0</v>
      </c>
      <c r="V100" s="94">
        <v>0</v>
      </c>
      <c r="W100" s="94">
        <v>0</v>
      </c>
      <c r="X100" s="94">
        <v>1</v>
      </c>
      <c r="Y100" s="94">
        <v>0</v>
      </c>
      <c r="Z100" s="94">
        <v>0</v>
      </c>
      <c r="AA100" s="94">
        <v>0</v>
      </c>
      <c r="AB100" s="201">
        <f t="shared" ref="AB100:AB120" si="42">SUM(P100:AA100)</f>
        <v>1</v>
      </c>
      <c r="AC100" s="95">
        <v>0</v>
      </c>
      <c r="AD100" s="95">
        <v>0</v>
      </c>
      <c r="AE100" s="95">
        <v>0</v>
      </c>
      <c r="AF100" s="95">
        <v>0</v>
      </c>
      <c r="AG100" s="94">
        <v>0</v>
      </c>
      <c r="AH100" s="155">
        <v>0</v>
      </c>
      <c r="AI100" s="95">
        <v>0</v>
      </c>
      <c r="AJ100" s="95">
        <v>0</v>
      </c>
      <c r="AK100" s="95">
        <v>0</v>
      </c>
      <c r="AL100" s="95">
        <v>0</v>
      </c>
      <c r="AM100" s="95">
        <v>0</v>
      </c>
      <c r="AN100" s="185">
        <v>0</v>
      </c>
      <c r="AO100" s="21">
        <f t="shared" ref="AO100:AO120" si="43">SUM(AC100:AN100)</f>
        <v>0</v>
      </c>
      <c r="AP100" s="189" t="str">
        <f>+IFERROR(SUM(AC100:AH100)/SUM(P100:U100),"")</f>
        <v/>
      </c>
      <c r="AQ100" s="91" t="str">
        <f>+IF(AP100="","",IF(AND(SUM($P100:U100)=1,SUM($AC100:AH100)=1),"TERMINADA",IF(SUM($P100:U100)=0,"SIN INICIAR",IF(AP100&gt;1,"ADELANTADA",IF(AP100&lt;0.6,"CRÍTICA",IF(AP100&lt;0.95,"EN PROCESO","GESTIÓN NORMAL"))))))</f>
        <v/>
      </c>
      <c r="AR100" s="38" t="str">
        <f t="shared" si="37"/>
        <v/>
      </c>
      <c r="AS100" s="71" t="s">
        <v>1257</v>
      </c>
      <c r="AT100" s="71" t="s">
        <v>1257</v>
      </c>
      <c r="AU100" s="71"/>
      <c r="AV100" s="46"/>
      <c r="AW100" s="46"/>
      <c r="AX100" s="164">
        <v>12</v>
      </c>
      <c r="AY100" s="46"/>
      <c r="AZ100" s="46"/>
      <c r="BA100" s="236">
        <f t="shared" si="29"/>
        <v>1</v>
      </c>
      <c r="BB100" s="46"/>
      <c r="BC100" s="46"/>
      <c r="BD100" s="46"/>
      <c r="BE100" s="46"/>
      <c r="BF100" s="46"/>
      <c r="BG100" s="46"/>
      <c r="BH100" s="46"/>
      <c r="BI100" s="46"/>
      <c r="BJ100" s="46"/>
    </row>
    <row r="101" spans="1:62" ht="27.95" hidden="1" customHeight="1" outlineLevel="4" x14ac:dyDescent="0.2">
      <c r="A101" s="258"/>
      <c r="B101" s="297"/>
      <c r="C101" s="25" t="s">
        <v>11</v>
      </c>
      <c r="D101" s="25" t="s">
        <v>11</v>
      </c>
      <c r="E101" s="23" t="s">
        <v>35</v>
      </c>
      <c r="F101" s="7">
        <v>42384</v>
      </c>
      <c r="G101" s="7">
        <v>42724</v>
      </c>
      <c r="H101" s="25" t="s">
        <v>916</v>
      </c>
      <c r="I101" s="25" t="s">
        <v>36</v>
      </c>
      <c r="J101" s="25" t="s">
        <v>37</v>
      </c>
      <c r="K101" s="25">
        <v>7</v>
      </c>
      <c r="L101" s="8">
        <v>0</v>
      </c>
      <c r="M101" s="8">
        <f t="shared" si="41"/>
        <v>0</v>
      </c>
      <c r="N101" s="19" t="s">
        <v>192</v>
      </c>
      <c r="O101" s="19" t="s">
        <v>905</v>
      </c>
      <c r="P101" s="20">
        <v>0.16666666666666669</v>
      </c>
      <c r="Q101" s="20">
        <v>0.16666666666666669</v>
      </c>
      <c r="R101" s="20">
        <v>0.16666666666666669</v>
      </c>
      <c r="S101" s="20">
        <v>0.16666666666666669</v>
      </c>
      <c r="T101" s="20">
        <v>0.16666666666666669</v>
      </c>
      <c r="U101" s="152">
        <v>0.16666666666666669</v>
      </c>
      <c r="V101" s="20">
        <v>0</v>
      </c>
      <c r="W101" s="20">
        <v>0</v>
      </c>
      <c r="X101" s="20">
        <v>0</v>
      </c>
      <c r="Y101" s="20">
        <v>0</v>
      </c>
      <c r="Z101" s="20">
        <v>0</v>
      </c>
      <c r="AA101" s="20">
        <v>0</v>
      </c>
      <c r="AB101" s="194">
        <f t="shared" si="42"/>
        <v>1.0000000000000002</v>
      </c>
      <c r="AC101" s="22">
        <v>0.15</v>
      </c>
      <c r="AD101" s="22">
        <v>0.15</v>
      </c>
      <c r="AE101" s="22">
        <v>0.17</v>
      </c>
      <c r="AF101" s="22">
        <v>0.17</v>
      </c>
      <c r="AG101" s="20">
        <v>0.16666666666666669</v>
      </c>
      <c r="AH101" s="152">
        <v>0</v>
      </c>
      <c r="AI101" s="22">
        <v>0</v>
      </c>
      <c r="AJ101" s="22">
        <v>0</v>
      </c>
      <c r="AK101" s="22">
        <v>0</v>
      </c>
      <c r="AL101" s="22">
        <v>0</v>
      </c>
      <c r="AM101" s="22">
        <v>0</v>
      </c>
      <c r="AN101" s="186">
        <v>0</v>
      </c>
      <c r="AO101" s="21">
        <f t="shared" si="43"/>
        <v>0.80666666666666664</v>
      </c>
      <c r="AP101" s="189">
        <f t="shared" ref="AP101:AP120" si="44">+IFERROR(SUM(AC101:AH101)/SUM(P101:U101),"")</f>
        <v>0.80666666666666642</v>
      </c>
      <c r="AQ101" s="91" t="str">
        <f>+IF(AP101="","",IF(AND(SUM($P101:U101)=1,SUM($AC101:AH101)=1),"TERMINADA",IF(SUM($P101:U101)=0,"SIN INICIAR",IF(AP101&gt;1,"ADELANTADA",IF(AP101&lt;0.6,"CRÍTICA",IF(AP101&lt;0.95,"EN PROCESO","GESTIÓN NORMAL"))))))</f>
        <v>EN PROCESO</v>
      </c>
      <c r="AR101" s="38" t="str">
        <f t="shared" si="37"/>
        <v>K</v>
      </c>
      <c r="AS101" s="71" t="s">
        <v>1066</v>
      </c>
      <c r="AT101" s="71" t="s">
        <v>1066</v>
      </c>
      <c r="AU101" s="71"/>
      <c r="AV101" s="46"/>
      <c r="AW101" s="46"/>
      <c r="AX101" s="165">
        <f>SUM(AX79:AX100)</f>
        <v>243</v>
      </c>
      <c r="AY101" s="46">
        <f>+AX101/4</f>
        <v>60.75</v>
      </c>
      <c r="AZ101" s="46"/>
      <c r="BA101" s="236">
        <f t="shared" si="29"/>
        <v>0.19333333333333336</v>
      </c>
      <c r="BB101" s="46"/>
      <c r="BC101" s="46"/>
      <c r="BD101" s="46"/>
      <c r="BE101" s="46"/>
      <c r="BF101" s="46"/>
      <c r="BG101" s="46"/>
      <c r="BH101" s="46"/>
      <c r="BI101" s="46"/>
      <c r="BJ101" s="46"/>
    </row>
    <row r="102" spans="1:62" ht="27.95" hidden="1" customHeight="1" outlineLevel="4" x14ac:dyDescent="0.2">
      <c r="A102" s="258"/>
      <c r="B102" s="297"/>
      <c r="C102" s="25" t="s">
        <v>11</v>
      </c>
      <c r="D102" s="25" t="s">
        <v>11</v>
      </c>
      <c r="E102" s="23" t="s">
        <v>12</v>
      </c>
      <c r="F102" s="7">
        <v>42401</v>
      </c>
      <c r="G102" s="7">
        <v>42719</v>
      </c>
      <c r="H102" s="25" t="s">
        <v>13</v>
      </c>
      <c r="I102" s="25" t="s">
        <v>14</v>
      </c>
      <c r="J102" s="25" t="s">
        <v>15</v>
      </c>
      <c r="K102" s="25">
        <v>3</v>
      </c>
      <c r="L102" s="8">
        <v>2023272</v>
      </c>
      <c r="M102" s="8">
        <f t="shared" si="41"/>
        <v>6069816</v>
      </c>
      <c r="N102" s="19" t="s">
        <v>193</v>
      </c>
      <c r="O102" s="19" t="s">
        <v>193</v>
      </c>
      <c r="P102" s="20">
        <v>0</v>
      </c>
      <c r="Q102" s="20">
        <v>1</v>
      </c>
      <c r="R102" s="20">
        <v>0</v>
      </c>
      <c r="S102" s="20">
        <v>0</v>
      </c>
      <c r="T102" s="20">
        <v>0</v>
      </c>
      <c r="U102" s="152">
        <v>0</v>
      </c>
      <c r="V102" s="20">
        <v>0</v>
      </c>
      <c r="W102" s="20">
        <v>0</v>
      </c>
      <c r="X102" s="20">
        <v>0</v>
      </c>
      <c r="Y102" s="20">
        <v>0</v>
      </c>
      <c r="Z102" s="20">
        <v>0</v>
      </c>
      <c r="AA102" s="20">
        <v>0</v>
      </c>
      <c r="AB102" s="194">
        <f t="shared" si="42"/>
        <v>1</v>
      </c>
      <c r="AC102" s="22">
        <v>0</v>
      </c>
      <c r="AD102" s="22">
        <v>1</v>
      </c>
      <c r="AE102" s="22">
        <v>0</v>
      </c>
      <c r="AF102" s="22">
        <v>0</v>
      </c>
      <c r="AG102" s="20">
        <v>0</v>
      </c>
      <c r="AH102" s="152">
        <v>0</v>
      </c>
      <c r="AI102" s="22">
        <v>0</v>
      </c>
      <c r="AJ102" s="22">
        <v>0</v>
      </c>
      <c r="AK102" s="22">
        <v>0</v>
      </c>
      <c r="AL102" s="22">
        <v>0</v>
      </c>
      <c r="AM102" s="22">
        <v>0</v>
      </c>
      <c r="AN102" s="186">
        <v>0</v>
      </c>
      <c r="AO102" s="21">
        <f t="shared" si="43"/>
        <v>1</v>
      </c>
      <c r="AP102" s="189">
        <f t="shared" si="44"/>
        <v>1</v>
      </c>
      <c r="AQ102" s="91" t="str">
        <f>+IF(AP102="","",IF(AND(SUM($P102:U102)=1,SUM($AC102:AH102)=1),"TERMINADA",IF(SUM($P102:U102)=0,"SIN INICIAR",IF(AP102&gt;1,"ADELANTADA",IF(AP102&lt;0.6,"CRÍTICA",IF(AP102&lt;0.95,"EN PROCESO","GESTIÓN NORMAL"))))))</f>
        <v>TERMINADA</v>
      </c>
      <c r="AR102" s="38" t="str">
        <f t="shared" si="37"/>
        <v>B</v>
      </c>
      <c r="AS102" s="71" t="s">
        <v>1271</v>
      </c>
      <c r="AT102" s="71" t="s">
        <v>1271</v>
      </c>
      <c r="AU102" s="71"/>
      <c r="AV102" s="46"/>
      <c r="AW102" s="46"/>
      <c r="AX102" s="165"/>
      <c r="AY102" s="46"/>
      <c r="AZ102" s="46"/>
      <c r="BA102" s="236">
        <f t="shared" si="29"/>
        <v>0</v>
      </c>
      <c r="BB102" s="46"/>
      <c r="BC102" s="46"/>
      <c r="BD102" s="46"/>
      <c r="BE102" s="46"/>
      <c r="BF102" s="46"/>
      <c r="BG102" s="46"/>
      <c r="BH102" s="46"/>
      <c r="BI102" s="46"/>
      <c r="BJ102" s="46"/>
    </row>
    <row r="103" spans="1:62" ht="27.95" hidden="1" customHeight="1" outlineLevel="4" x14ac:dyDescent="0.2">
      <c r="A103" s="258"/>
      <c r="B103" s="297"/>
      <c r="C103" s="25" t="s">
        <v>11</v>
      </c>
      <c r="D103" s="25" t="s">
        <v>11</v>
      </c>
      <c r="E103" s="23" t="s">
        <v>12</v>
      </c>
      <c r="F103" s="7">
        <v>42401</v>
      </c>
      <c r="G103" s="7">
        <v>42719</v>
      </c>
      <c r="H103" s="25" t="s">
        <v>13</v>
      </c>
      <c r="I103" s="25" t="s">
        <v>14</v>
      </c>
      <c r="J103" s="25" t="s">
        <v>16</v>
      </c>
      <c r="K103" s="25">
        <v>4</v>
      </c>
      <c r="L103" s="8">
        <v>2023272</v>
      </c>
      <c r="M103" s="8">
        <f t="shared" si="41"/>
        <v>8093088</v>
      </c>
      <c r="N103" s="19" t="s">
        <v>193</v>
      </c>
      <c r="O103" s="19" t="s">
        <v>193</v>
      </c>
      <c r="P103" s="20">
        <v>0</v>
      </c>
      <c r="Q103" s="20">
        <v>1</v>
      </c>
      <c r="R103" s="20">
        <v>0</v>
      </c>
      <c r="S103" s="20">
        <v>0</v>
      </c>
      <c r="T103" s="20">
        <v>0</v>
      </c>
      <c r="U103" s="152">
        <v>0</v>
      </c>
      <c r="V103" s="20">
        <v>0</v>
      </c>
      <c r="W103" s="20">
        <v>0</v>
      </c>
      <c r="X103" s="20">
        <v>0</v>
      </c>
      <c r="Y103" s="20">
        <v>0</v>
      </c>
      <c r="Z103" s="20">
        <v>0</v>
      </c>
      <c r="AA103" s="20">
        <v>0</v>
      </c>
      <c r="AB103" s="194">
        <f t="shared" si="42"/>
        <v>1</v>
      </c>
      <c r="AC103" s="22">
        <v>0</v>
      </c>
      <c r="AD103" s="22">
        <v>1</v>
      </c>
      <c r="AE103" s="22">
        <v>0</v>
      </c>
      <c r="AF103" s="22">
        <v>0</v>
      </c>
      <c r="AG103" s="20">
        <v>0</v>
      </c>
      <c r="AH103" s="152">
        <v>0</v>
      </c>
      <c r="AI103" s="22">
        <v>0</v>
      </c>
      <c r="AJ103" s="22">
        <v>0</v>
      </c>
      <c r="AK103" s="22">
        <v>0</v>
      </c>
      <c r="AL103" s="22">
        <v>0</v>
      </c>
      <c r="AM103" s="22">
        <v>0</v>
      </c>
      <c r="AN103" s="186">
        <v>0</v>
      </c>
      <c r="AO103" s="21">
        <f t="shared" si="43"/>
        <v>1</v>
      </c>
      <c r="AP103" s="189">
        <f t="shared" si="44"/>
        <v>1</v>
      </c>
      <c r="AQ103" s="91" t="str">
        <f>+IF(AP103="","",IF(AND(SUM($P103:U103)=1,SUM($AC103:AH103)=1),"TERMINADA",IF(SUM($P103:U103)=0,"SIN INICIAR",IF(AP103&gt;1,"ADELANTADA",IF(AP103&lt;0.6,"CRÍTICA",IF(AP103&lt;0.95,"EN PROCESO","GESTIÓN NORMAL"))))))</f>
        <v>TERMINADA</v>
      </c>
      <c r="AR103" s="38" t="str">
        <f t="shared" si="37"/>
        <v>B</v>
      </c>
      <c r="AS103" s="71" t="s">
        <v>1271</v>
      </c>
      <c r="AT103" s="71" t="s">
        <v>1271</v>
      </c>
      <c r="AU103" s="71"/>
      <c r="AV103" s="46"/>
      <c r="AW103" s="46"/>
      <c r="AX103" s="165"/>
      <c r="AY103" s="46"/>
      <c r="AZ103" s="46"/>
      <c r="BA103" s="236">
        <f t="shared" si="29"/>
        <v>0</v>
      </c>
      <c r="BB103" s="46"/>
      <c r="BC103" s="46"/>
      <c r="BD103" s="46"/>
      <c r="BE103" s="46"/>
      <c r="BF103" s="46"/>
      <c r="BG103" s="46"/>
      <c r="BH103" s="46"/>
      <c r="BI103" s="46"/>
      <c r="BJ103" s="46"/>
    </row>
    <row r="104" spans="1:62" ht="27.95" hidden="1" customHeight="1" outlineLevel="4" x14ac:dyDescent="0.2">
      <c r="A104" s="258"/>
      <c r="B104" s="297"/>
      <c r="C104" s="25" t="s">
        <v>11</v>
      </c>
      <c r="D104" s="25" t="s">
        <v>11</v>
      </c>
      <c r="E104" s="23" t="s">
        <v>12</v>
      </c>
      <c r="F104" s="7">
        <v>42401</v>
      </c>
      <c r="G104" s="7">
        <v>42719</v>
      </c>
      <c r="H104" s="25" t="s">
        <v>13</v>
      </c>
      <c r="I104" s="25" t="s">
        <v>14</v>
      </c>
      <c r="J104" s="25" t="s">
        <v>17</v>
      </c>
      <c r="K104" s="25">
        <v>1</v>
      </c>
      <c r="L104" s="8">
        <v>2023272</v>
      </c>
      <c r="M104" s="8">
        <f t="shared" si="41"/>
        <v>2023272</v>
      </c>
      <c r="N104" s="19" t="s">
        <v>193</v>
      </c>
      <c r="O104" s="19" t="s">
        <v>193</v>
      </c>
      <c r="P104" s="20">
        <v>0</v>
      </c>
      <c r="Q104" s="20">
        <v>1</v>
      </c>
      <c r="R104" s="20">
        <v>0</v>
      </c>
      <c r="S104" s="20">
        <v>0</v>
      </c>
      <c r="T104" s="20">
        <v>0</v>
      </c>
      <c r="U104" s="152">
        <v>0</v>
      </c>
      <c r="V104" s="20">
        <v>0</v>
      </c>
      <c r="W104" s="20">
        <v>0</v>
      </c>
      <c r="X104" s="20">
        <v>0</v>
      </c>
      <c r="Y104" s="20">
        <v>0</v>
      </c>
      <c r="Z104" s="20">
        <v>0</v>
      </c>
      <c r="AA104" s="20">
        <v>0</v>
      </c>
      <c r="AB104" s="194">
        <f t="shared" si="42"/>
        <v>1</v>
      </c>
      <c r="AC104" s="22">
        <v>0</v>
      </c>
      <c r="AD104" s="22">
        <v>1</v>
      </c>
      <c r="AE104" s="22">
        <v>0</v>
      </c>
      <c r="AF104" s="22">
        <v>0</v>
      </c>
      <c r="AG104" s="20">
        <v>0</v>
      </c>
      <c r="AH104" s="152">
        <v>0</v>
      </c>
      <c r="AI104" s="22">
        <v>0</v>
      </c>
      <c r="AJ104" s="22">
        <v>0</v>
      </c>
      <c r="AK104" s="22">
        <v>0</v>
      </c>
      <c r="AL104" s="22">
        <v>0</v>
      </c>
      <c r="AM104" s="22">
        <v>0</v>
      </c>
      <c r="AN104" s="186">
        <v>0</v>
      </c>
      <c r="AO104" s="21">
        <f t="shared" si="43"/>
        <v>1</v>
      </c>
      <c r="AP104" s="189">
        <f t="shared" si="44"/>
        <v>1</v>
      </c>
      <c r="AQ104" s="91" t="str">
        <f>+IF(AP104="","",IF(AND(SUM($P104:U104)=1,SUM($AC104:AH104)=1),"TERMINADA",IF(SUM($P104:U104)=0,"SIN INICIAR",IF(AP104&gt;1,"ADELANTADA",IF(AP104&lt;0.6,"CRÍTICA",IF(AP104&lt;0.95,"EN PROCESO","GESTIÓN NORMAL"))))))</f>
        <v>TERMINADA</v>
      </c>
      <c r="AR104" s="38" t="str">
        <f t="shared" si="37"/>
        <v>B</v>
      </c>
      <c r="AS104" s="71" t="s">
        <v>1271</v>
      </c>
      <c r="AT104" s="71" t="s">
        <v>1271</v>
      </c>
      <c r="AU104" s="71"/>
      <c r="AV104" s="46"/>
      <c r="AW104" s="46"/>
      <c r="AX104" s="165"/>
      <c r="AY104" s="46"/>
      <c r="AZ104" s="46"/>
      <c r="BA104" s="236">
        <f t="shared" si="29"/>
        <v>0</v>
      </c>
      <c r="BB104" s="46"/>
      <c r="BC104" s="46"/>
      <c r="BD104" s="46"/>
      <c r="BE104" s="46"/>
      <c r="BF104" s="46"/>
      <c r="BG104" s="46"/>
      <c r="BH104" s="46"/>
      <c r="BI104" s="46"/>
      <c r="BJ104" s="46"/>
    </row>
    <row r="105" spans="1:62" ht="27.95" hidden="1" customHeight="1" outlineLevel="4" x14ac:dyDescent="0.2">
      <c r="A105" s="258"/>
      <c r="B105" s="297"/>
      <c r="C105" s="25" t="s">
        <v>11</v>
      </c>
      <c r="D105" s="25" t="s">
        <v>11</v>
      </c>
      <c r="E105" s="23" t="s">
        <v>12</v>
      </c>
      <c r="F105" s="7">
        <v>42401</v>
      </c>
      <c r="G105" s="7">
        <v>42719</v>
      </c>
      <c r="H105" s="25" t="s">
        <v>13</v>
      </c>
      <c r="I105" s="25" t="s">
        <v>14</v>
      </c>
      <c r="J105" s="25" t="s">
        <v>18</v>
      </c>
      <c r="K105" s="25">
        <v>4</v>
      </c>
      <c r="L105" s="8">
        <v>2023272</v>
      </c>
      <c r="M105" s="8">
        <f t="shared" si="41"/>
        <v>8093088</v>
      </c>
      <c r="N105" s="19" t="s">
        <v>193</v>
      </c>
      <c r="O105" s="19" t="s">
        <v>193</v>
      </c>
      <c r="P105" s="20">
        <v>0</v>
      </c>
      <c r="Q105" s="20">
        <v>1</v>
      </c>
      <c r="R105" s="20">
        <v>0</v>
      </c>
      <c r="S105" s="20">
        <v>0</v>
      </c>
      <c r="T105" s="20">
        <v>0</v>
      </c>
      <c r="U105" s="152">
        <v>0</v>
      </c>
      <c r="V105" s="20">
        <v>0</v>
      </c>
      <c r="W105" s="20">
        <v>0</v>
      </c>
      <c r="X105" s="20">
        <v>0</v>
      </c>
      <c r="Y105" s="20">
        <v>0</v>
      </c>
      <c r="Z105" s="20">
        <v>0</v>
      </c>
      <c r="AA105" s="20">
        <v>0</v>
      </c>
      <c r="AB105" s="194">
        <f t="shared" si="42"/>
        <v>1</v>
      </c>
      <c r="AC105" s="22">
        <v>0</v>
      </c>
      <c r="AD105" s="22">
        <v>1</v>
      </c>
      <c r="AE105" s="22">
        <v>0</v>
      </c>
      <c r="AF105" s="22">
        <v>0</v>
      </c>
      <c r="AG105" s="20">
        <v>0</v>
      </c>
      <c r="AH105" s="152">
        <v>0</v>
      </c>
      <c r="AI105" s="22">
        <v>0</v>
      </c>
      <c r="AJ105" s="22">
        <v>0</v>
      </c>
      <c r="AK105" s="22">
        <v>0</v>
      </c>
      <c r="AL105" s="22">
        <v>0</v>
      </c>
      <c r="AM105" s="22">
        <v>0</v>
      </c>
      <c r="AN105" s="186">
        <v>0</v>
      </c>
      <c r="AO105" s="21">
        <f t="shared" si="43"/>
        <v>1</v>
      </c>
      <c r="AP105" s="189">
        <f t="shared" si="44"/>
        <v>1</v>
      </c>
      <c r="AQ105" s="91" t="str">
        <f>+IF(AP105="","",IF(AND(SUM($P105:U105)=1,SUM($AC105:AH105)=1),"TERMINADA",IF(SUM($P105:U105)=0,"SIN INICIAR",IF(AP105&gt;1,"ADELANTADA",IF(AP105&lt;0.6,"CRÍTICA",IF(AP105&lt;0.95,"EN PROCESO","GESTIÓN NORMAL"))))))</f>
        <v>TERMINADA</v>
      </c>
      <c r="AR105" s="38" t="str">
        <f t="shared" si="37"/>
        <v>B</v>
      </c>
      <c r="AS105" s="71" t="s">
        <v>1271</v>
      </c>
      <c r="AT105" s="71" t="s">
        <v>1271</v>
      </c>
      <c r="AU105" s="71"/>
      <c r="AV105" s="46"/>
      <c r="AW105" s="46"/>
      <c r="AX105" s="165"/>
      <c r="AY105" s="46"/>
      <c r="AZ105" s="46"/>
      <c r="BA105" s="236">
        <f t="shared" si="29"/>
        <v>0</v>
      </c>
      <c r="BB105" s="46"/>
      <c r="BC105" s="46"/>
      <c r="BD105" s="46"/>
      <c r="BE105" s="46"/>
      <c r="BF105" s="46"/>
      <c r="BG105" s="46"/>
      <c r="BH105" s="46"/>
      <c r="BI105" s="46"/>
      <c r="BJ105" s="46"/>
    </row>
    <row r="106" spans="1:62" ht="27.95" hidden="1" customHeight="1" outlineLevel="4" x14ac:dyDescent="0.2">
      <c r="A106" s="258"/>
      <c r="B106" s="297"/>
      <c r="C106" s="25" t="s">
        <v>11</v>
      </c>
      <c r="D106" s="25" t="s">
        <v>11</v>
      </c>
      <c r="E106" s="23" t="s">
        <v>12</v>
      </c>
      <c r="F106" s="7">
        <v>42401</v>
      </c>
      <c r="G106" s="7">
        <v>42719</v>
      </c>
      <c r="H106" s="25" t="s">
        <v>13</v>
      </c>
      <c r="I106" s="25" t="s">
        <v>14</v>
      </c>
      <c r="J106" s="25" t="s">
        <v>19</v>
      </c>
      <c r="K106" s="25">
        <v>1</v>
      </c>
      <c r="L106" s="8">
        <v>2023272</v>
      </c>
      <c r="M106" s="8">
        <f t="shared" si="41"/>
        <v>2023272</v>
      </c>
      <c r="N106" s="19" t="s">
        <v>193</v>
      </c>
      <c r="O106" s="19" t="s">
        <v>193</v>
      </c>
      <c r="P106" s="20">
        <v>0</v>
      </c>
      <c r="Q106" s="20">
        <v>1</v>
      </c>
      <c r="R106" s="20">
        <v>0</v>
      </c>
      <c r="S106" s="20">
        <v>0</v>
      </c>
      <c r="T106" s="20">
        <v>0</v>
      </c>
      <c r="U106" s="152">
        <v>0</v>
      </c>
      <c r="V106" s="20">
        <v>0</v>
      </c>
      <c r="W106" s="20">
        <v>0</v>
      </c>
      <c r="X106" s="20">
        <v>0</v>
      </c>
      <c r="Y106" s="20">
        <v>0</v>
      </c>
      <c r="Z106" s="20">
        <v>0</v>
      </c>
      <c r="AA106" s="20">
        <v>0</v>
      </c>
      <c r="AB106" s="194">
        <f t="shared" si="42"/>
        <v>1</v>
      </c>
      <c r="AC106" s="22">
        <v>0</v>
      </c>
      <c r="AD106" s="22">
        <v>1</v>
      </c>
      <c r="AE106" s="22">
        <v>0</v>
      </c>
      <c r="AF106" s="22">
        <v>0</v>
      </c>
      <c r="AG106" s="20">
        <v>0</v>
      </c>
      <c r="AH106" s="152">
        <v>0</v>
      </c>
      <c r="AI106" s="22">
        <v>0</v>
      </c>
      <c r="AJ106" s="22">
        <v>0</v>
      </c>
      <c r="AK106" s="22">
        <v>0</v>
      </c>
      <c r="AL106" s="22">
        <v>0</v>
      </c>
      <c r="AM106" s="22">
        <v>0</v>
      </c>
      <c r="AN106" s="186">
        <v>0</v>
      </c>
      <c r="AO106" s="21">
        <f t="shared" si="43"/>
        <v>1</v>
      </c>
      <c r="AP106" s="189">
        <f t="shared" si="44"/>
        <v>1</v>
      </c>
      <c r="AQ106" s="91" t="str">
        <f>+IF(AP106="","",IF(AND(SUM($P106:U106)=1,SUM($AC106:AH106)=1),"TERMINADA",IF(SUM($P106:U106)=0,"SIN INICIAR",IF(AP106&gt;1,"ADELANTADA",IF(AP106&lt;0.6,"CRÍTICA",IF(AP106&lt;0.95,"EN PROCESO","GESTIÓN NORMAL"))))))</f>
        <v>TERMINADA</v>
      </c>
      <c r="AR106" s="38" t="str">
        <f t="shared" si="37"/>
        <v>B</v>
      </c>
      <c r="AS106" s="71" t="s">
        <v>1271</v>
      </c>
      <c r="AT106" s="71" t="s">
        <v>1271</v>
      </c>
      <c r="AU106" s="71"/>
      <c r="AV106" s="46"/>
      <c r="AW106" s="46"/>
      <c r="AX106" s="165"/>
      <c r="AY106" s="46"/>
      <c r="AZ106" s="46"/>
      <c r="BA106" s="236">
        <f t="shared" si="29"/>
        <v>0</v>
      </c>
      <c r="BB106" s="46"/>
      <c r="BC106" s="46"/>
      <c r="BD106" s="46"/>
      <c r="BE106" s="46"/>
      <c r="BF106" s="46"/>
      <c r="BG106" s="46"/>
      <c r="BH106" s="46"/>
      <c r="BI106" s="46"/>
      <c r="BJ106" s="46"/>
    </row>
    <row r="107" spans="1:62" ht="27.95" hidden="1" customHeight="1" outlineLevel="4" x14ac:dyDescent="0.2">
      <c r="A107" s="258"/>
      <c r="B107" s="297"/>
      <c r="C107" s="25" t="s">
        <v>11</v>
      </c>
      <c r="D107" s="25" t="s">
        <v>11</v>
      </c>
      <c r="E107" s="23" t="s">
        <v>12</v>
      </c>
      <c r="F107" s="7">
        <v>42401</v>
      </c>
      <c r="G107" s="7">
        <v>42719</v>
      </c>
      <c r="H107" s="25" t="s">
        <v>13</v>
      </c>
      <c r="I107" s="25" t="s">
        <v>14</v>
      </c>
      <c r="J107" s="25" t="s">
        <v>20</v>
      </c>
      <c r="K107" s="25">
        <v>1</v>
      </c>
      <c r="L107" s="8">
        <v>2023272</v>
      </c>
      <c r="M107" s="8">
        <f t="shared" si="41"/>
        <v>2023272</v>
      </c>
      <c r="N107" s="19" t="s">
        <v>193</v>
      </c>
      <c r="O107" s="19" t="s">
        <v>193</v>
      </c>
      <c r="P107" s="20">
        <v>0</v>
      </c>
      <c r="Q107" s="20">
        <v>1</v>
      </c>
      <c r="R107" s="20">
        <v>0</v>
      </c>
      <c r="S107" s="20">
        <v>0</v>
      </c>
      <c r="T107" s="20">
        <v>0</v>
      </c>
      <c r="U107" s="152">
        <v>0</v>
      </c>
      <c r="V107" s="20">
        <v>0</v>
      </c>
      <c r="W107" s="20">
        <v>0</v>
      </c>
      <c r="X107" s="20">
        <v>0</v>
      </c>
      <c r="Y107" s="20">
        <v>0</v>
      </c>
      <c r="Z107" s="20">
        <v>0</v>
      </c>
      <c r="AA107" s="20">
        <v>0</v>
      </c>
      <c r="AB107" s="194">
        <f t="shared" si="42"/>
        <v>1</v>
      </c>
      <c r="AC107" s="22">
        <v>0</v>
      </c>
      <c r="AD107" s="22">
        <v>1</v>
      </c>
      <c r="AE107" s="22">
        <v>0</v>
      </c>
      <c r="AF107" s="22">
        <v>0</v>
      </c>
      <c r="AG107" s="20">
        <v>0</v>
      </c>
      <c r="AH107" s="152">
        <v>0</v>
      </c>
      <c r="AI107" s="22">
        <v>0</v>
      </c>
      <c r="AJ107" s="22">
        <v>0</v>
      </c>
      <c r="AK107" s="22">
        <v>0</v>
      </c>
      <c r="AL107" s="22">
        <v>0</v>
      </c>
      <c r="AM107" s="22">
        <v>0</v>
      </c>
      <c r="AN107" s="186">
        <v>0</v>
      </c>
      <c r="AO107" s="21">
        <f t="shared" si="43"/>
        <v>1</v>
      </c>
      <c r="AP107" s="189">
        <f t="shared" si="44"/>
        <v>1</v>
      </c>
      <c r="AQ107" s="91" t="str">
        <f>+IF(AP107="","",IF(AND(SUM($P107:U107)=1,SUM($AC107:AH107)=1),"TERMINADA",IF(SUM($P107:U107)=0,"SIN INICIAR",IF(AP107&gt;1,"ADELANTADA",IF(AP107&lt;0.6,"CRÍTICA",IF(AP107&lt;0.95,"EN PROCESO","GESTIÓN NORMAL"))))))</f>
        <v>TERMINADA</v>
      </c>
      <c r="AR107" s="38" t="str">
        <f t="shared" si="37"/>
        <v>B</v>
      </c>
      <c r="AS107" s="71" t="s">
        <v>1271</v>
      </c>
      <c r="AT107" s="71" t="s">
        <v>1271</v>
      </c>
      <c r="AU107" s="71"/>
      <c r="AV107" s="46"/>
      <c r="AW107" s="46"/>
      <c r="AX107" s="165"/>
      <c r="AY107" s="46"/>
      <c r="AZ107" s="46"/>
      <c r="BA107" s="236">
        <f t="shared" si="29"/>
        <v>0</v>
      </c>
      <c r="BB107" s="46"/>
      <c r="BC107" s="46"/>
      <c r="BD107" s="46"/>
      <c r="BE107" s="46"/>
      <c r="BF107" s="46"/>
      <c r="BG107" s="46"/>
      <c r="BH107" s="46"/>
      <c r="BI107" s="46"/>
      <c r="BJ107" s="46"/>
    </row>
    <row r="108" spans="1:62" ht="27.95" hidden="1" customHeight="1" outlineLevel="4" x14ac:dyDescent="0.2">
      <c r="A108" s="258"/>
      <c r="B108" s="297"/>
      <c r="C108" s="25" t="s">
        <v>11</v>
      </c>
      <c r="D108" s="25" t="s">
        <v>11</v>
      </c>
      <c r="E108" s="23" t="s">
        <v>12</v>
      </c>
      <c r="F108" s="7">
        <v>42401</v>
      </c>
      <c r="G108" s="7">
        <v>42719</v>
      </c>
      <c r="H108" s="25" t="s">
        <v>13</v>
      </c>
      <c r="I108" s="25" t="s">
        <v>14</v>
      </c>
      <c r="J108" s="25" t="s">
        <v>21</v>
      </c>
      <c r="K108" s="25">
        <v>1</v>
      </c>
      <c r="L108" s="8">
        <v>2023272</v>
      </c>
      <c r="M108" s="8">
        <f t="shared" si="41"/>
        <v>2023272</v>
      </c>
      <c r="N108" s="19" t="s">
        <v>193</v>
      </c>
      <c r="O108" s="19" t="s">
        <v>193</v>
      </c>
      <c r="P108" s="20">
        <v>0</v>
      </c>
      <c r="Q108" s="20">
        <v>1</v>
      </c>
      <c r="R108" s="20">
        <v>0</v>
      </c>
      <c r="S108" s="20">
        <v>0</v>
      </c>
      <c r="T108" s="20">
        <v>0</v>
      </c>
      <c r="U108" s="152">
        <v>0</v>
      </c>
      <c r="V108" s="20">
        <v>0</v>
      </c>
      <c r="W108" s="20">
        <v>0</v>
      </c>
      <c r="X108" s="20">
        <v>0</v>
      </c>
      <c r="Y108" s="20">
        <v>0</v>
      </c>
      <c r="Z108" s="20">
        <v>0</v>
      </c>
      <c r="AA108" s="20">
        <v>0</v>
      </c>
      <c r="AB108" s="194">
        <f t="shared" si="42"/>
        <v>1</v>
      </c>
      <c r="AC108" s="22">
        <v>0</v>
      </c>
      <c r="AD108" s="22">
        <v>1</v>
      </c>
      <c r="AE108" s="22">
        <v>0</v>
      </c>
      <c r="AF108" s="22">
        <v>0</v>
      </c>
      <c r="AG108" s="20">
        <v>0</v>
      </c>
      <c r="AH108" s="152">
        <v>0</v>
      </c>
      <c r="AI108" s="22">
        <v>0</v>
      </c>
      <c r="AJ108" s="22">
        <v>0</v>
      </c>
      <c r="AK108" s="22">
        <v>0</v>
      </c>
      <c r="AL108" s="22">
        <v>0</v>
      </c>
      <c r="AM108" s="22">
        <v>0</v>
      </c>
      <c r="AN108" s="186">
        <v>0</v>
      </c>
      <c r="AO108" s="21">
        <f t="shared" si="43"/>
        <v>1</v>
      </c>
      <c r="AP108" s="189">
        <f t="shared" si="44"/>
        <v>1</v>
      </c>
      <c r="AQ108" s="91" t="str">
        <f>+IF(AP108="","",IF(AND(SUM($P108:U108)=1,SUM($AC108:AH108)=1),"TERMINADA",IF(SUM($P108:U108)=0,"SIN INICIAR",IF(AP108&gt;1,"ADELANTADA",IF(AP108&lt;0.6,"CRÍTICA",IF(AP108&lt;0.95,"EN PROCESO","GESTIÓN NORMAL"))))))</f>
        <v>TERMINADA</v>
      </c>
      <c r="AR108" s="38" t="str">
        <f t="shared" si="37"/>
        <v>B</v>
      </c>
      <c r="AS108" s="71" t="s">
        <v>1271</v>
      </c>
      <c r="AT108" s="71" t="s">
        <v>1271</v>
      </c>
      <c r="AU108" s="71"/>
      <c r="AV108" s="46"/>
      <c r="AW108" s="46"/>
      <c r="AX108" s="165"/>
      <c r="AY108" s="46"/>
      <c r="AZ108" s="46"/>
      <c r="BA108" s="236">
        <f t="shared" si="29"/>
        <v>0</v>
      </c>
      <c r="BB108" s="46"/>
      <c r="BC108" s="46"/>
      <c r="BD108" s="46"/>
      <c r="BE108" s="46"/>
      <c r="BF108" s="46"/>
      <c r="BG108" s="46"/>
      <c r="BH108" s="46"/>
      <c r="BI108" s="46"/>
      <c r="BJ108" s="46"/>
    </row>
    <row r="109" spans="1:62" ht="27.95" hidden="1" customHeight="1" outlineLevel="4" x14ac:dyDescent="0.2">
      <c r="A109" s="258"/>
      <c r="B109" s="297"/>
      <c r="C109" s="25" t="s">
        <v>11</v>
      </c>
      <c r="D109" s="25" t="s">
        <v>11</v>
      </c>
      <c r="E109" s="23" t="s">
        <v>12</v>
      </c>
      <c r="F109" s="7">
        <v>42401</v>
      </c>
      <c r="G109" s="7">
        <v>42719</v>
      </c>
      <c r="H109" s="25" t="s">
        <v>13</v>
      </c>
      <c r="I109" s="25" t="s">
        <v>14</v>
      </c>
      <c r="J109" s="25" t="s">
        <v>22</v>
      </c>
      <c r="K109" s="25">
        <v>5</v>
      </c>
      <c r="L109" s="8">
        <v>2023272</v>
      </c>
      <c r="M109" s="8">
        <f t="shared" si="41"/>
        <v>10116360</v>
      </c>
      <c r="N109" s="19" t="s">
        <v>193</v>
      </c>
      <c r="O109" s="19" t="s">
        <v>193</v>
      </c>
      <c r="P109" s="20">
        <v>0</v>
      </c>
      <c r="Q109" s="20">
        <v>1</v>
      </c>
      <c r="R109" s="20">
        <v>0</v>
      </c>
      <c r="S109" s="20">
        <v>0</v>
      </c>
      <c r="T109" s="20">
        <v>0</v>
      </c>
      <c r="U109" s="152">
        <v>0</v>
      </c>
      <c r="V109" s="20">
        <v>0</v>
      </c>
      <c r="W109" s="20">
        <v>0</v>
      </c>
      <c r="X109" s="20">
        <v>0</v>
      </c>
      <c r="Y109" s="20">
        <v>0</v>
      </c>
      <c r="Z109" s="20">
        <v>0</v>
      </c>
      <c r="AA109" s="20">
        <v>0</v>
      </c>
      <c r="AB109" s="194">
        <f t="shared" si="42"/>
        <v>1</v>
      </c>
      <c r="AC109" s="22">
        <v>0</v>
      </c>
      <c r="AD109" s="22">
        <v>1</v>
      </c>
      <c r="AE109" s="22">
        <v>0</v>
      </c>
      <c r="AF109" s="22">
        <v>0</v>
      </c>
      <c r="AG109" s="20">
        <v>0</v>
      </c>
      <c r="AH109" s="152">
        <v>0</v>
      </c>
      <c r="AI109" s="22">
        <v>0</v>
      </c>
      <c r="AJ109" s="22">
        <v>0</v>
      </c>
      <c r="AK109" s="22">
        <v>0</v>
      </c>
      <c r="AL109" s="22">
        <v>0</v>
      </c>
      <c r="AM109" s="22">
        <v>0</v>
      </c>
      <c r="AN109" s="186">
        <v>0</v>
      </c>
      <c r="AO109" s="21">
        <f t="shared" si="43"/>
        <v>1</v>
      </c>
      <c r="AP109" s="189">
        <f t="shared" si="44"/>
        <v>1</v>
      </c>
      <c r="AQ109" s="91" t="str">
        <f>+IF(AP109="","",IF(AND(SUM($P109:U109)=1,SUM($AC109:AH109)=1),"TERMINADA",IF(SUM($P109:U109)=0,"SIN INICIAR",IF(AP109&gt;1,"ADELANTADA",IF(AP109&lt;0.6,"CRÍTICA",IF(AP109&lt;0.95,"EN PROCESO","GESTIÓN NORMAL"))))))</f>
        <v>TERMINADA</v>
      </c>
      <c r="AR109" s="38" t="str">
        <f t="shared" si="37"/>
        <v>B</v>
      </c>
      <c r="AS109" s="71" t="s">
        <v>1271</v>
      </c>
      <c r="AT109" s="71" t="s">
        <v>1271</v>
      </c>
      <c r="AU109" s="71"/>
      <c r="AV109" s="46"/>
      <c r="AW109" s="46"/>
      <c r="AX109" s="165"/>
      <c r="AY109" s="46"/>
      <c r="AZ109" s="46"/>
      <c r="BA109" s="236">
        <f t="shared" si="29"/>
        <v>0</v>
      </c>
      <c r="BB109" s="46"/>
      <c r="BC109" s="46"/>
      <c r="BD109" s="46"/>
      <c r="BE109" s="46"/>
      <c r="BF109" s="46"/>
      <c r="BG109" s="46"/>
      <c r="BH109" s="46"/>
      <c r="BI109" s="46"/>
      <c r="BJ109" s="46"/>
    </row>
    <row r="110" spans="1:62" ht="27.95" hidden="1" customHeight="1" outlineLevel="4" x14ac:dyDescent="0.2">
      <c r="A110" s="258"/>
      <c r="B110" s="297"/>
      <c r="C110" s="25" t="s">
        <v>11</v>
      </c>
      <c r="D110" s="25" t="s">
        <v>11</v>
      </c>
      <c r="E110" s="23" t="s">
        <v>12</v>
      </c>
      <c r="F110" s="7">
        <v>42401</v>
      </c>
      <c r="G110" s="7">
        <v>42719</v>
      </c>
      <c r="H110" s="25" t="s">
        <v>13</v>
      </c>
      <c r="I110" s="25" t="s">
        <v>14</v>
      </c>
      <c r="J110" s="25" t="s">
        <v>23</v>
      </c>
      <c r="K110" s="25">
        <v>2</v>
      </c>
      <c r="L110" s="8">
        <v>2555100</v>
      </c>
      <c r="M110" s="8">
        <f t="shared" si="41"/>
        <v>5110200</v>
      </c>
      <c r="N110" s="19" t="s">
        <v>193</v>
      </c>
      <c r="O110" s="19" t="s">
        <v>193</v>
      </c>
      <c r="P110" s="20">
        <v>0</v>
      </c>
      <c r="Q110" s="20">
        <v>1</v>
      </c>
      <c r="R110" s="20">
        <v>0</v>
      </c>
      <c r="S110" s="20">
        <v>0</v>
      </c>
      <c r="T110" s="20">
        <v>0</v>
      </c>
      <c r="U110" s="152">
        <v>0</v>
      </c>
      <c r="V110" s="20">
        <v>0</v>
      </c>
      <c r="W110" s="20">
        <v>0</v>
      </c>
      <c r="X110" s="20">
        <v>0</v>
      </c>
      <c r="Y110" s="20">
        <v>0</v>
      </c>
      <c r="Z110" s="20">
        <v>0</v>
      </c>
      <c r="AA110" s="20">
        <v>0</v>
      </c>
      <c r="AB110" s="194">
        <f t="shared" si="42"/>
        <v>1</v>
      </c>
      <c r="AC110" s="22">
        <v>0</v>
      </c>
      <c r="AD110" s="22">
        <v>1</v>
      </c>
      <c r="AE110" s="22">
        <v>0</v>
      </c>
      <c r="AF110" s="22">
        <v>0</v>
      </c>
      <c r="AG110" s="20">
        <v>0</v>
      </c>
      <c r="AH110" s="152">
        <v>0</v>
      </c>
      <c r="AI110" s="22">
        <v>0</v>
      </c>
      <c r="AJ110" s="22">
        <v>0</v>
      </c>
      <c r="AK110" s="22">
        <v>0</v>
      </c>
      <c r="AL110" s="22">
        <v>0</v>
      </c>
      <c r="AM110" s="22">
        <v>0</v>
      </c>
      <c r="AN110" s="186">
        <v>0</v>
      </c>
      <c r="AO110" s="21">
        <f t="shared" si="43"/>
        <v>1</v>
      </c>
      <c r="AP110" s="189">
        <f t="shared" si="44"/>
        <v>1</v>
      </c>
      <c r="AQ110" s="91" t="str">
        <f>+IF(AP110="","",IF(AND(SUM($P110:U110)=1,SUM($AC110:AH110)=1),"TERMINADA",IF(SUM($P110:U110)=0,"SIN INICIAR",IF(AP110&gt;1,"ADELANTADA",IF(AP110&lt;0.6,"CRÍTICA",IF(AP110&lt;0.95,"EN PROCESO","GESTIÓN NORMAL"))))))</f>
        <v>TERMINADA</v>
      </c>
      <c r="AR110" s="38" t="str">
        <f t="shared" si="37"/>
        <v>B</v>
      </c>
      <c r="AS110" s="71" t="s">
        <v>1271</v>
      </c>
      <c r="AT110" s="71" t="s">
        <v>1271</v>
      </c>
      <c r="AU110" s="71"/>
      <c r="AV110" s="46"/>
      <c r="AW110" s="46"/>
      <c r="AX110" s="165"/>
      <c r="AY110" s="46"/>
      <c r="AZ110" s="46"/>
      <c r="BA110" s="236">
        <f t="shared" si="29"/>
        <v>0</v>
      </c>
      <c r="BB110" s="46"/>
      <c r="BC110" s="46"/>
      <c r="BD110" s="46"/>
      <c r="BE110" s="46"/>
      <c r="BF110" s="46"/>
      <c r="BG110" s="46"/>
      <c r="BH110" s="46"/>
      <c r="BI110" s="46"/>
      <c r="BJ110" s="46"/>
    </row>
    <row r="111" spans="1:62" ht="27.95" hidden="1" customHeight="1" outlineLevel="4" x14ac:dyDescent="0.2">
      <c r="A111" s="258"/>
      <c r="B111" s="297"/>
      <c r="C111" s="25" t="s">
        <v>11</v>
      </c>
      <c r="D111" s="25" t="s">
        <v>11</v>
      </c>
      <c r="E111" s="23" t="s">
        <v>12</v>
      </c>
      <c r="F111" s="7">
        <v>42401</v>
      </c>
      <c r="G111" s="7">
        <v>42719</v>
      </c>
      <c r="H111" s="25" t="s">
        <v>13</v>
      </c>
      <c r="I111" s="25" t="s">
        <v>14</v>
      </c>
      <c r="J111" s="25" t="s">
        <v>24</v>
      </c>
      <c r="K111" s="25">
        <v>1</v>
      </c>
      <c r="L111" s="9">
        <v>1632000</v>
      </c>
      <c r="M111" s="8">
        <f t="shared" si="41"/>
        <v>1632000</v>
      </c>
      <c r="N111" s="19" t="s">
        <v>193</v>
      </c>
      <c r="O111" s="19" t="s">
        <v>193</v>
      </c>
      <c r="P111" s="20">
        <v>0</v>
      </c>
      <c r="Q111" s="20">
        <v>1</v>
      </c>
      <c r="R111" s="20">
        <v>0</v>
      </c>
      <c r="S111" s="20">
        <v>0</v>
      </c>
      <c r="T111" s="20">
        <v>0</v>
      </c>
      <c r="U111" s="152">
        <v>0</v>
      </c>
      <c r="V111" s="20">
        <v>0</v>
      </c>
      <c r="W111" s="20">
        <v>0</v>
      </c>
      <c r="X111" s="20">
        <v>0</v>
      </c>
      <c r="Y111" s="20">
        <v>0</v>
      </c>
      <c r="Z111" s="20">
        <v>0</v>
      </c>
      <c r="AA111" s="20">
        <v>0</v>
      </c>
      <c r="AB111" s="194">
        <f t="shared" si="42"/>
        <v>1</v>
      </c>
      <c r="AC111" s="22">
        <v>0</v>
      </c>
      <c r="AD111" s="22">
        <v>1</v>
      </c>
      <c r="AE111" s="22">
        <v>0</v>
      </c>
      <c r="AF111" s="22">
        <v>0</v>
      </c>
      <c r="AG111" s="20">
        <v>0</v>
      </c>
      <c r="AH111" s="152">
        <v>0</v>
      </c>
      <c r="AI111" s="22">
        <v>0</v>
      </c>
      <c r="AJ111" s="22">
        <v>0</v>
      </c>
      <c r="AK111" s="22">
        <v>0</v>
      </c>
      <c r="AL111" s="22">
        <v>0</v>
      </c>
      <c r="AM111" s="22">
        <v>0</v>
      </c>
      <c r="AN111" s="186">
        <v>0</v>
      </c>
      <c r="AO111" s="21">
        <f t="shared" si="43"/>
        <v>1</v>
      </c>
      <c r="AP111" s="189">
        <f t="shared" si="44"/>
        <v>1</v>
      </c>
      <c r="AQ111" s="91" t="str">
        <f>+IF(AP111="","",IF(AND(SUM($P111:U111)=1,SUM($AC111:AH111)=1),"TERMINADA",IF(SUM($P111:U111)=0,"SIN INICIAR",IF(AP111&gt;1,"ADELANTADA",IF(AP111&lt;0.6,"CRÍTICA",IF(AP111&lt;0.95,"EN PROCESO","GESTIÓN NORMAL"))))))</f>
        <v>TERMINADA</v>
      </c>
      <c r="AR111" s="38" t="str">
        <f t="shared" si="37"/>
        <v>B</v>
      </c>
      <c r="AS111" s="71" t="s">
        <v>1063</v>
      </c>
      <c r="AT111" s="71" t="s">
        <v>1063</v>
      </c>
      <c r="AU111" s="71"/>
      <c r="AV111" s="46"/>
      <c r="AW111" s="46"/>
      <c r="AX111" s="165"/>
      <c r="AY111" s="46"/>
      <c r="AZ111" s="46"/>
      <c r="BA111" s="236">
        <f t="shared" si="29"/>
        <v>0</v>
      </c>
      <c r="BB111" s="46"/>
      <c r="BC111" s="46"/>
      <c r="BD111" s="46"/>
      <c r="BE111" s="46"/>
      <c r="BF111" s="46"/>
      <c r="BG111" s="46"/>
      <c r="BH111" s="46"/>
      <c r="BI111" s="46"/>
      <c r="BJ111" s="46"/>
    </row>
    <row r="112" spans="1:62" ht="27.95" hidden="1" customHeight="1" outlineLevel="4" x14ac:dyDescent="0.2">
      <c r="A112" s="258"/>
      <c r="B112" s="297"/>
      <c r="C112" s="25" t="s">
        <v>11</v>
      </c>
      <c r="D112" s="25" t="s">
        <v>11</v>
      </c>
      <c r="E112" s="23" t="s">
        <v>12</v>
      </c>
      <c r="F112" s="7">
        <v>42401</v>
      </c>
      <c r="G112" s="7">
        <v>42719</v>
      </c>
      <c r="H112" s="25" t="s">
        <v>13</v>
      </c>
      <c r="I112" s="25" t="s">
        <v>27</v>
      </c>
      <c r="J112" s="25" t="s">
        <v>28</v>
      </c>
      <c r="K112" s="25">
        <v>1</v>
      </c>
      <c r="L112" s="8">
        <v>5000000</v>
      </c>
      <c r="M112" s="8">
        <f t="shared" si="41"/>
        <v>5000000</v>
      </c>
      <c r="N112" s="19" t="s">
        <v>193</v>
      </c>
      <c r="O112" s="19" t="s">
        <v>210</v>
      </c>
      <c r="P112" s="20">
        <v>0</v>
      </c>
      <c r="Q112" s="20">
        <v>0</v>
      </c>
      <c r="R112" s="20">
        <v>0</v>
      </c>
      <c r="S112" s="20">
        <v>0</v>
      </c>
      <c r="T112" s="20">
        <v>0</v>
      </c>
      <c r="U112" s="152">
        <v>0</v>
      </c>
      <c r="V112" s="20">
        <v>0</v>
      </c>
      <c r="W112" s="20">
        <v>0</v>
      </c>
      <c r="X112" s="20">
        <v>1</v>
      </c>
      <c r="Y112" s="20">
        <v>0</v>
      </c>
      <c r="Z112" s="20">
        <v>0</v>
      </c>
      <c r="AA112" s="20">
        <v>0</v>
      </c>
      <c r="AB112" s="194">
        <f t="shared" si="42"/>
        <v>1</v>
      </c>
      <c r="AC112" s="22">
        <v>0</v>
      </c>
      <c r="AD112" s="22">
        <v>0</v>
      </c>
      <c r="AE112" s="22">
        <v>0</v>
      </c>
      <c r="AF112" s="22">
        <v>0</v>
      </c>
      <c r="AG112" s="20">
        <v>0</v>
      </c>
      <c r="AH112" s="152">
        <v>0</v>
      </c>
      <c r="AI112" s="22">
        <v>0</v>
      </c>
      <c r="AJ112" s="22">
        <v>0</v>
      </c>
      <c r="AK112" s="22">
        <v>0</v>
      </c>
      <c r="AL112" s="22">
        <v>0</v>
      </c>
      <c r="AM112" s="22">
        <v>0</v>
      </c>
      <c r="AN112" s="186">
        <v>0</v>
      </c>
      <c r="AO112" s="21">
        <f t="shared" si="43"/>
        <v>0</v>
      </c>
      <c r="AP112" s="189" t="str">
        <f t="shared" si="44"/>
        <v/>
      </c>
      <c r="AQ112" s="91" t="str">
        <f>+IF(AP112="","",IF(AND(SUM($P112:U112)=1,SUM($AC112:AH112)=1),"TERMINADA",IF(SUM($P112:U112)=0,"SIN INICIAR",IF(AP112&gt;1,"ADELANTADA",IF(AP112&lt;0.6,"CRÍTICA",IF(AP112&lt;0.95,"EN PROCESO","GESTIÓN NORMAL"))))))</f>
        <v/>
      </c>
      <c r="AR112" s="38" t="str">
        <f t="shared" si="37"/>
        <v/>
      </c>
      <c r="AS112" s="71" t="s">
        <v>915</v>
      </c>
      <c r="AT112" s="71" t="s">
        <v>915</v>
      </c>
      <c r="AU112" s="71"/>
      <c r="AV112" s="46"/>
      <c r="AW112" s="46"/>
      <c r="AX112" s="165"/>
      <c r="AY112" s="46"/>
      <c r="AZ112" s="46"/>
      <c r="BA112" s="236">
        <f t="shared" si="29"/>
        <v>1</v>
      </c>
      <c r="BB112" s="46"/>
      <c r="BC112" s="46"/>
      <c r="BD112" s="46"/>
      <c r="BE112" s="46"/>
      <c r="BF112" s="46"/>
      <c r="BG112" s="46"/>
      <c r="BH112" s="46"/>
      <c r="BI112" s="46"/>
      <c r="BJ112" s="46"/>
    </row>
    <row r="113" spans="1:62" ht="27.95" hidden="1" customHeight="1" outlineLevel="4" x14ac:dyDescent="0.2">
      <c r="A113" s="258"/>
      <c r="B113" s="297"/>
      <c r="C113" s="25" t="s">
        <v>11</v>
      </c>
      <c r="D113" s="25" t="s">
        <v>11</v>
      </c>
      <c r="E113" s="23" t="s">
        <v>917</v>
      </c>
      <c r="F113" s="7">
        <v>42384</v>
      </c>
      <c r="G113" s="7">
        <v>42724</v>
      </c>
      <c r="H113" s="25" t="s">
        <v>46</v>
      </c>
      <c r="I113" s="25" t="s">
        <v>45</v>
      </c>
      <c r="J113" s="25" t="s">
        <v>47</v>
      </c>
      <c r="K113" s="25">
        <v>1</v>
      </c>
      <c r="L113" s="8">
        <v>25000000</v>
      </c>
      <c r="M113" s="8">
        <f t="shared" si="41"/>
        <v>25000000</v>
      </c>
      <c r="N113" s="19" t="s">
        <v>905</v>
      </c>
      <c r="O113" s="19" t="s">
        <v>907</v>
      </c>
      <c r="P113" s="20">
        <v>0</v>
      </c>
      <c r="Q113" s="20">
        <v>0</v>
      </c>
      <c r="R113" s="20">
        <v>0</v>
      </c>
      <c r="S113" s="20">
        <v>0</v>
      </c>
      <c r="T113" s="20">
        <v>0</v>
      </c>
      <c r="U113" s="152">
        <v>0.2</v>
      </c>
      <c r="V113" s="20">
        <v>0.2</v>
      </c>
      <c r="W113" s="20">
        <v>0.2</v>
      </c>
      <c r="X113" s="20">
        <v>0.2</v>
      </c>
      <c r="Y113" s="20">
        <v>0.2</v>
      </c>
      <c r="Z113" s="20">
        <v>0</v>
      </c>
      <c r="AA113" s="20">
        <v>0</v>
      </c>
      <c r="AB113" s="194">
        <f t="shared" si="42"/>
        <v>1</v>
      </c>
      <c r="AC113" s="22">
        <v>0</v>
      </c>
      <c r="AD113" s="22">
        <v>0</v>
      </c>
      <c r="AE113" s="22">
        <v>0</v>
      </c>
      <c r="AF113" s="22">
        <v>0</v>
      </c>
      <c r="AG113" s="20">
        <v>0</v>
      </c>
      <c r="AH113" s="152">
        <v>0.2</v>
      </c>
      <c r="AI113" s="22">
        <v>0</v>
      </c>
      <c r="AJ113" s="22">
        <v>0</v>
      </c>
      <c r="AK113" s="22">
        <v>0</v>
      </c>
      <c r="AL113" s="22">
        <v>0</v>
      </c>
      <c r="AM113" s="22">
        <v>0</v>
      </c>
      <c r="AN113" s="186">
        <v>0</v>
      </c>
      <c r="AO113" s="21">
        <f t="shared" si="43"/>
        <v>0.2</v>
      </c>
      <c r="AP113" s="189">
        <f t="shared" si="44"/>
        <v>1</v>
      </c>
      <c r="AQ113" s="91" t="str">
        <f>+IF(AP113="","",IF(AND(SUM($P113:U113)=1,SUM($AC113:AH113)=1),"TERMINADA",IF(SUM($P113:U113)=0,"SIN INICIAR",IF(AP113&gt;1,"ADELANTADA",IF(AP113&lt;0.6,"CRÍTICA",IF(AP113&lt;0.95,"EN PROCESO","GESTIÓN NORMAL"))))))</f>
        <v>GESTIÓN NORMAL</v>
      </c>
      <c r="AR113" s="38" t="str">
        <f t="shared" si="37"/>
        <v>J</v>
      </c>
      <c r="AS113" s="71" t="s">
        <v>1430</v>
      </c>
      <c r="AT113" s="71" t="s">
        <v>1430</v>
      </c>
      <c r="AU113" s="71"/>
      <c r="AV113" s="46"/>
      <c r="AW113" s="46"/>
      <c r="AX113" s="165"/>
      <c r="AY113" s="46"/>
      <c r="AZ113" s="46"/>
      <c r="BA113" s="236">
        <f t="shared" si="29"/>
        <v>0.8</v>
      </c>
      <c r="BB113" s="46"/>
      <c r="BC113" s="46"/>
      <c r="BD113" s="46"/>
      <c r="BE113" s="46"/>
      <c r="BF113" s="46"/>
      <c r="BG113" s="46"/>
      <c r="BH113" s="46"/>
      <c r="BI113" s="46"/>
      <c r="BJ113" s="46"/>
    </row>
    <row r="114" spans="1:62" ht="27.95" hidden="1" customHeight="1" outlineLevel="4" x14ac:dyDescent="0.2">
      <c r="A114" s="258"/>
      <c r="B114" s="297"/>
      <c r="C114" s="25" t="s">
        <v>11</v>
      </c>
      <c r="D114" s="25" t="s">
        <v>11</v>
      </c>
      <c r="E114" s="23" t="s">
        <v>917</v>
      </c>
      <c r="F114" s="7">
        <v>42384</v>
      </c>
      <c r="G114" s="7">
        <v>42724</v>
      </c>
      <c r="H114" s="25" t="s">
        <v>49</v>
      </c>
      <c r="I114" s="25" t="s">
        <v>48</v>
      </c>
      <c r="J114" s="25" t="s">
        <v>50</v>
      </c>
      <c r="K114" s="25">
        <v>0</v>
      </c>
      <c r="L114" s="8">
        <v>0</v>
      </c>
      <c r="M114" s="8">
        <f t="shared" si="41"/>
        <v>0</v>
      </c>
      <c r="N114" s="19" t="s">
        <v>192</v>
      </c>
      <c r="O114" s="19" t="s">
        <v>210</v>
      </c>
      <c r="P114" s="20">
        <v>8.3299999999999999E-2</v>
      </c>
      <c r="Q114" s="20">
        <v>8.3299999999999999E-2</v>
      </c>
      <c r="R114" s="20">
        <v>8.3299999999999999E-2</v>
      </c>
      <c r="S114" s="20">
        <v>8.3299999999999999E-2</v>
      </c>
      <c r="T114" s="20">
        <v>8.3299999999999999E-2</v>
      </c>
      <c r="U114" s="152">
        <v>8.3299999999999999E-2</v>
      </c>
      <c r="V114" s="20">
        <v>8.3299999999999999E-2</v>
      </c>
      <c r="W114" s="20">
        <v>8.3299999999999999E-2</v>
      </c>
      <c r="X114" s="20">
        <v>8.3299999999999999E-2</v>
      </c>
      <c r="Y114" s="20">
        <v>8.3299999999999999E-2</v>
      </c>
      <c r="Z114" s="20">
        <v>8.3299999999999999E-2</v>
      </c>
      <c r="AA114" s="20">
        <v>8.3299999999999999E-2</v>
      </c>
      <c r="AB114" s="194">
        <f t="shared" si="42"/>
        <v>0.99960000000000016</v>
      </c>
      <c r="AC114" s="22">
        <v>0.08</v>
      </c>
      <c r="AD114" s="22">
        <v>0.05</v>
      </c>
      <c r="AE114" s="22">
        <v>0</v>
      </c>
      <c r="AF114" s="22">
        <v>0</v>
      </c>
      <c r="AG114" s="20">
        <v>8.3299999999999999E-2</v>
      </c>
      <c r="AH114" s="152">
        <v>0</v>
      </c>
      <c r="AI114" s="22">
        <v>0</v>
      </c>
      <c r="AJ114" s="22">
        <v>0</v>
      </c>
      <c r="AK114" s="22">
        <v>0</v>
      </c>
      <c r="AL114" s="22">
        <v>0</v>
      </c>
      <c r="AM114" s="22">
        <v>0</v>
      </c>
      <c r="AN114" s="186">
        <v>0</v>
      </c>
      <c r="AO114" s="21">
        <f t="shared" si="43"/>
        <v>0.21329999999999999</v>
      </c>
      <c r="AP114" s="189">
        <f>+IFERROR(SUM(AC114:AH114)/SUM(P114:U114),"")</f>
        <v>0.42677070828331332</v>
      </c>
      <c r="AQ114" s="91" t="str">
        <f>+IF(AP114="","",IF(AND(SUM($P114:U114)=1,SUM($AC114:AH114)=1),"TERMINADA",IF(SUM($P114:U114)=0,"SIN INICIAR",IF(AP114&gt;1,"ADELANTADA",IF(AP114&lt;0.6,"CRÍTICA",IF(AP114&lt;0.95,"EN PROCESO","GESTIÓN NORMAL"))))))</f>
        <v>CRÍTICA</v>
      </c>
      <c r="AR114" s="38" t="str">
        <f t="shared" si="37"/>
        <v>L</v>
      </c>
      <c r="AS114" s="71" t="s">
        <v>1431</v>
      </c>
      <c r="AT114" s="71" t="s">
        <v>1431</v>
      </c>
      <c r="AU114" s="71" t="s">
        <v>1565</v>
      </c>
      <c r="AV114" s="46"/>
      <c r="AW114" s="46"/>
      <c r="AX114" s="165"/>
      <c r="AY114" s="46"/>
      <c r="AZ114" s="46"/>
      <c r="BA114" s="236">
        <f t="shared" si="29"/>
        <v>0.78669999999999995</v>
      </c>
      <c r="BB114" s="46"/>
      <c r="BC114" s="46"/>
      <c r="BD114" s="46"/>
      <c r="BE114" s="46"/>
      <c r="BF114" s="46"/>
      <c r="BG114" s="46"/>
      <c r="BH114" s="46"/>
      <c r="BI114" s="46"/>
      <c r="BJ114" s="46"/>
    </row>
    <row r="115" spans="1:62" ht="27.95" hidden="1" customHeight="1" outlineLevel="4" x14ac:dyDescent="0.2">
      <c r="A115" s="258"/>
      <c r="B115" s="297"/>
      <c r="C115" s="25" t="s">
        <v>11</v>
      </c>
      <c r="D115" s="25" t="s">
        <v>11</v>
      </c>
      <c r="E115" s="23" t="s">
        <v>917</v>
      </c>
      <c r="F115" s="7">
        <v>42384</v>
      </c>
      <c r="G115" s="7">
        <v>42724</v>
      </c>
      <c r="H115" s="25" t="s">
        <v>51</v>
      </c>
      <c r="I115" s="25" t="s">
        <v>52</v>
      </c>
      <c r="J115" s="90" t="s">
        <v>53</v>
      </c>
      <c r="K115" s="25">
        <v>0</v>
      </c>
      <c r="L115" s="8">
        <v>0</v>
      </c>
      <c r="M115" s="8">
        <f t="shared" si="41"/>
        <v>0</v>
      </c>
      <c r="N115" s="19" t="s">
        <v>192</v>
      </c>
      <c r="O115" s="19" t="s">
        <v>210</v>
      </c>
      <c r="P115" s="20">
        <v>8.3299999999999999E-2</v>
      </c>
      <c r="Q115" s="20">
        <v>8.3299999999999999E-2</v>
      </c>
      <c r="R115" s="20">
        <v>8.3299999999999999E-2</v>
      </c>
      <c r="S115" s="20">
        <v>8.3299999999999999E-2</v>
      </c>
      <c r="T115" s="20">
        <v>8.3299999999999999E-2</v>
      </c>
      <c r="U115" s="152">
        <v>8.3299999999999999E-2</v>
      </c>
      <c r="V115" s="20">
        <v>8.3299999999999999E-2</v>
      </c>
      <c r="W115" s="20">
        <v>8.3299999999999999E-2</v>
      </c>
      <c r="X115" s="20">
        <v>8.3299999999999999E-2</v>
      </c>
      <c r="Y115" s="20">
        <v>8.3299999999999999E-2</v>
      </c>
      <c r="Z115" s="20">
        <v>8.3299999999999999E-2</v>
      </c>
      <c r="AA115" s="20">
        <v>8.3299999999999999E-2</v>
      </c>
      <c r="AB115" s="194">
        <f t="shared" si="42"/>
        <v>0.99960000000000016</v>
      </c>
      <c r="AC115" s="22">
        <v>0.08</v>
      </c>
      <c r="AD115" s="22">
        <v>0.05</v>
      </c>
      <c r="AE115" s="22">
        <v>0</v>
      </c>
      <c r="AF115" s="22">
        <v>0</v>
      </c>
      <c r="AG115" s="20">
        <v>8.3299999999999999E-2</v>
      </c>
      <c r="AH115" s="152">
        <v>0</v>
      </c>
      <c r="AI115" s="22">
        <v>0</v>
      </c>
      <c r="AJ115" s="22">
        <v>0</v>
      </c>
      <c r="AK115" s="22">
        <v>0</v>
      </c>
      <c r="AL115" s="22">
        <v>0</v>
      </c>
      <c r="AM115" s="22">
        <v>0</v>
      </c>
      <c r="AN115" s="186">
        <v>0</v>
      </c>
      <c r="AO115" s="21">
        <f t="shared" si="43"/>
        <v>0.21329999999999999</v>
      </c>
      <c r="AP115" s="189">
        <f t="shared" si="44"/>
        <v>0.42677070828331332</v>
      </c>
      <c r="AQ115" s="91" t="str">
        <f>+IF(AP115="","",IF(AND(SUM($P115:U115)=1,SUM($AC115:AH115)=1),"TERMINADA",IF(SUM($P115:U115)=0,"SIN INICIAR",IF(AP115&gt;1,"ADELANTADA",IF(AP115&lt;0.6,"CRÍTICA",IF(AP115&lt;0.95,"EN PROCESO","GESTIÓN NORMAL"))))))</f>
        <v>CRÍTICA</v>
      </c>
      <c r="AR115" s="38" t="str">
        <f t="shared" si="37"/>
        <v>L</v>
      </c>
      <c r="AS115" s="71" t="s">
        <v>918</v>
      </c>
      <c r="AT115" s="71" t="s">
        <v>918</v>
      </c>
      <c r="AU115" s="71" t="s">
        <v>1565</v>
      </c>
      <c r="AV115" s="46"/>
      <c r="AW115" s="46"/>
      <c r="AX115" s="165"/>
      <c r="AY115" s="46"/>
      <c r="AZ115" s="46"/>
      <c r="BA115" s="236">
        <f t="shared" si="29"/>
        <v>0.78669999999999995</v>
      </c>
      <c r="BB115" s="46"/>
      <c r="BC115" s="46"/>
      <c r="BD115" s="46"/>
      <c r="BE115" s="46"/>
      <c r="BF115" s="46"/>
      <c r="BG115" s="46"/>
      <c r="BH115" s="46"/>
      <c r="BI115" s="46"/>
      <c r="BJ115" s="46"/>
    </row>
    <row r="116" spans="1:62" ht="27.95" hidden="1" customHeight="1" outlineLevel="4" x14ac:dyDescent="0.2">
      <c r="A116" s="258"/>
      <c r="B116" s="297"/>
      <c r="C116" s="25" t="s">
        <v>11</v>
      </c>
      <c r="D116" s="25" t="s">
        <v>11</v>
      </c>
      <c r="E116" s="23" t="s">
        <v>917</v>
      </c>
      <c r="F116" s="7">
        <v>42384</v>
      </c>
      <c r="G116" s="7">
        <v>42724</v>
      </c>
      <c r="H116" s="25" t="s">
        <v>54</v>
      </c>
      <c r="I116" s="25" t="s">
        <v>55</v>
      </c>
      <c r="J116" s="90" t="s">
        <v>53</v>
      </c>
      <c r="K116" s="25">
        <v>0</v>
      </c>
      <c r="L116" s="8">
        <v>0</v>
      </c>
      <c r="M116" s="8">
        <f t="shared" si="41"/>
        <v>0</v>
      </c>
      <c r="N116" s="19" t="s">
        <v>192</v>
      </c>
      <c r="O116" s="19" t="s">
        <v>210</v>
      </c>
      <c r="P116" s="20">
        <v>8.3299999999999999E-2</v>
      </c>
      <c r="Q116" s="20">
        <v>8.3299999999999999E-2</v>
      </c>
      <c r="R116" s="20">
        <v>8.3299999999999999E-2</v>
      </c>
      <c r="S116" s="20">
        <v>8.3299999999999999E-2</v>
      </c>
      <c r="T116" s="20">
        <v>8.3299999999999999E-2</v>
      </c>
      <c r="U116" s="152">
        <v>8.3299999999999999E-2</v>
      </c>
      <c r="V116" s="20">
        <v>8.3299999999999999E-2</v>
      </c>
      <c r="W116" s="20">
        <v>8.3299999999999999E-2</v>
      </c>
      <c r="X116" s="20">
        <v>8.3299999999999999E-2</v>
      </c>
      <c r="Y116" s="20">
        <v>8.3299999999999999E-2</v>
      </c>
      <c r="Z116" s="20">
        <v>8.3299999999999999E-2</v>
      </c>
      <c r="AA116" s="20">
        <v>8.3299999999999999E-2</v>
      </c>
      <c r="AB116" s="194">
        <f t="shared" si="42"/>
        <v>0.99960000000000016</v>
      </c>
      <c r="AC116" s="22">
        <v>0.08</v>
      </c>
      <c r="AD116" s="22">
        <v>0.05</v>
      </c>
      <c r="AE116" s="22">
        <v>0</v>
      </c>
      <c r="AF116" s="22">
        <v>0</v>
      </c>
      <c r="AG116" s="20">
        <v>8.3299999999999999E-2</v>
      </c>
      <c r="AH116" s="152">
        <v>0</v>
      </c>
      <c r="AI116" s="22">
        <v>0</v>
      </c>
      <c r="AJ116" s="22">
        <v>0</v>
      </c>
      <c r="AK116" s="22">
        <v>0</v>
      </c>
      <c r="AL116" s="22">
        <v>0</v>
      </c>
      <c r="AM116" s="22">
        <v>0</v>
      </c>
      <c r="AN116" s="186">
        <v>0</v>
      </c>
      <c r="AO116" s="21">
        <f t="shared" si="43"/>
        <v>0.21329999999999999</v>
      </c>
      <c r="AP116" s="189">
        <f t="shared" si="44"/>
        <v>0.42677070828331332</v>
      </c>
      <c r="AQ116" s="91" t="str">
        <f>+IF(AP116="","",IF(AND(SUM($P116:U116)=1,SUM($AC116:AH116)=1),"TERMINADA",IF(SUM($P116:U116)=0,"SIN INICIAR",IF(AP116&gt;1,"ADELANTADA",IF(AP116&lt;0.6,"CRÍTICA",IF(AP116&lt;0.95,"EN PROCESO","GESTIÓN NORMAL"))))))</f>
        <v>CRÍTICA</v>
      </c>
      <c r="AR116" s="38" t="str">
        <f t="shared" si="37"/>
        <v>L</v>
      </c>
      <c r="AS116" s="71" t="s">
        <v>918</v>
      </c>
      <c r="AT116" s="71" t="s">
        <v>918</v>
      </c>
      <c r="AU116" s="71" t="s">
        <v>1566</v>
      </c>
      <c r="AV116" s="46"/>
      <c r="AW116" s="46"/>
      <c r="AX116" s="165"/>
      <c r="AY116" s="46"/>
      <c r="AZ116" s="46"/>
      <c r="BA116" s="236">
        <f t="shared" si="29"/>
        <v>0.78669999999999995</v>
      </c>
      <c r="BB116" s="46"/>
      <c r="BC116" s="46"/>
      <c r="BD116" s="46"/>
      <c r="BE116" s="46"/>
      <c r="BF116" s="46"/>
      <c r="BG116" s="46"/>
      <c r="BH116" s="46"/>
      <c r="BI116" s="46"/>
      <c r="BJ116" s="46"/>
    </row>
    <row r="117" spans="1:62" ht="27.95" hidden="1" customHeight="1" outlineLevel="4" x14ac:dyDescent="0.2">
      <c r="A117" s="258"/>
      <c r="B117" s="297"/>
      <c r="C117" s="25" t="s">
        <v>11</v>
      </c>
      <c r="D117" s="25" t="s">
        <v>11</v>
      </c>
      <c r="E117" s="23" t="s">
        <v>38</v>
      </c>
      <c r="F117" s="7">
        <v>42384</v>
      </c>
      <c r="G117" s="7">
        <v>42724</v>
      </c>
      <c r="H117" s="25" t="s">
        <v>40</v>
      </c>
      <c r="I117" s="25" t="s">
        <v>41</v>
      </c>
      <c r="J117" s="25" t="s">
        <v>39</v>
      </c>
      <c r="K117" s="25">
        <v>20</v>
      </c>
      <c r="L117" s="8">
        <v>700000</v>
      </c>
      <c r="M117" s="8">
        <f t="shared" si="41"/>
        <v>14000000</v>
      </c>
      <c r="N117" s="19" t="s">
        <v>192</v>
      </c>
      <c r="O117" s="19" t="s">
        <v>192</v>
      </c>
      <c r="P117" s="20">
        <v>1</v>
      </c>
      <c r="Q117" s="20">
        <v>0</v>
      </c>
      <c r="R117" s="20">
        <v>0</v>
      </c>
      <c r="S117" s="20">
        <v>0</v>
      </c>
      <c r="T117" s="20">
        <v>0</v>
      </c>
      <c r="U117" s="152">
        <v>0</v>
      </c>
      <c r="V117" s="20">
        <v>0</v>
      </c>
      <c r="W117" s="20">
        <v>0</v>
      </c>
      <c r="X117" s="20">
        <v>0</v>
      </c>
      <c r="Y117" s="20">
        <v>0</v>
      </c>
      <c r="Z117" s="20">
        <v>0</v>
      </c>
      <c r="AA117" s="20">
        <v>0</v>
      </c>
      <c r="AB117" s="194">
        <f t="shared" si="42"/>
        <v>1</v>
      </c>
      <c r="AC117" s="22">
        <v>0.2</v>
      </c>
      <c r="AD117" s="22">
        <v>0.1</v>
      </c>
      <c r="AE117" s="22">
        <v>0</v>
      </c>
      <c r="AF117" s="22">
        <v>0</v>
      </c>
      <c r="AG117" s="20">
        <v>0</v>
      </c>
      <c r="AH117" s="152">
        <v>0</v>
      </c>
      <c r="AI117" s="22">
        <v>0</v>
      </c>
      <c r="AJ117" s="22">
        <v>0</v>
      </c>
      <c r="AK117" s="22">
        <v>0</v>
      </c>
      <c r="AL117" s="22">
        <v>0</v>
      </c>
      <c r="AM117" s="22">
        <v>0</v>
      </c>
      <c r="AN117" s="186">
        <v>0</v>
      </c>
      <c r="AO117" s="21">
        <f t="shared" si="43"/>
        <v>0.30000000000000004</v>
      </c>
      <c r="AP117" s="189">
        <f t="shared" si="44"/>
        <v>0.30000000000000004</v>
      </c>
      <c r="AQ117" s="91" t="str">
        <f>+IF(AP117="","",IF(AND(SUM($P117:U117)=1,SUM($AC117:AH117)=1),"TERMINADA",IF(SUM($P117:U117)=0,"SIN INICIAR",IF(AP117&gt;1,"ADELANTADA",IF(AP117&lt;0.6,"CRÍTICA",IF(AP117&lt;0.95,"EN PROCESO","GESTIÓN NORMAL"))))))</f>
        <v>CRÍTICA</v>
      </c>
      <c r="AR117" s="38" t="str">
        <f t="shared" si="37"/>
        <v>L</v>
      </c>
      <c r="AS117" s="71" t="s">
        <v>1432</v>
      </c>
      <c r="AT117" s="71" t="s">
        <v>1432</v>
      </c>
      <c r="AU117" s="71" t="s">
        <v>1565</v>
      </c>
      <c r="AV117" s="46"/>
      <c r="AW117" s="46"/>
      <c r="AX117" s="165"/>
      <c r="AY117" s="46"/>
      <c r="AZ117" s="46"/>
      <c r="BA117" s="236">
        <f t="shared" si="29"/>
        <v>0.7</v>
      </c>
      <c r="BB117" s="46"/>
      <c r="BC117" s="46"/>
      <c r="BD117" s="46"/>
      <c r="BE117" s="46"/>
      <c r="BF117" s="46"/>
      <c r="BG117" s="46"/>
      <c r="BH117" s="46"/>
      <c r="BI117" s="46"/>
      <c r="BJ117" s="46"/>
    </row>
    <row r="118" spans="1:62" ht="27.95" hidden="1" customHeight="1" outlineLevel="4" x14ac:dyDescent="0.2">
      <c r="A118" s="258"/>
      <c r="B118" s="297"/>
      <c r="C118" s="25" t="s">
        <v>11</v>
      </c>
      <c r="D118" s="25" t="s">
        <v>11</v>
      </c>
      <c r="E118" s="23" t="s">
        <v>31</v>
      </c>
      <c r="F118" s="7">
        <v>42384</v>
      </c>
      <c r="G118" s="7">
        <v>42724</v>
      </c>
      <c r="H118" s="25" t="s">
        <v>32</v>
      </c>
      <c r="I118" s="25" t="s">
        <v>33</v>
      </c>
      <c r="J118" s="25" t="s">
        <v>34</v>
      </c>
      <c r="K118" s="25">
        <v>1</v>
      </c>
      <c r="L118" s="8">
        <v>0</v>
      </c>
      <c r="M118" s="8">
        <f t="shared" si="41"/>
        <v>0</v>
      </c>
      <c r="N118" s="19" t="s">
        <v>192</v>
      </c>
      <c r="O118" s="19" t="s">
        <v>205</v>
      </c>
      <c r="P118" s="20">
        <v>0.33</v>
      </c>
      <c r="Q118" s="20">
        <v>0.33</v>
      </c>
      <c r="R118" s="20">
        <v>0.34</v>
      </c>
      <c r="S118" s="20">
        <v>0</v>
      </c>
      <c r="T118" s="20">
        <v>0</v>
      </c>
      <c r="U118" s="152">
        <v>0</v>
      </c>
      <c r="V118" s="20">
        <v>0</v>
      </c>
      <c r="W118" s="20">
        <v>0</v>
      </c>
      <c r="X118" s="20">
        <v>0</v>
      </c>
      <c r="Y118" s="20">
        <v>0</v>
      </c>
      <c r="Z118" s="20">
        <v>0</v>
      </c>
      <c r="AA118" s="20">
        <v>0</v>
      </c>
      <c r="AB118" s="194">
        <f t="shared" si="42"/>
        <v>1</v>
      </c>
      <c r="AC118" s="22">
        <v>0</v>
      </c>
      <c r="AD118" s="22">
        <v>0.2</v>
      </c>
      <c r="AE118" s="22">
        <v>0.3</v>
      </c>
      <c r="AF118" s="22">
        <v>0</v>
      </c>
      <c r="AG118" s="20">
        <v>0</v>
      </c>
      <c r="AH118" s="152">
        <v>0.2</v>
      </c>
      <c r="AI118" s="22">
        <v>0</v>
      </c>
      <c r="AJ118" s="22">
        <v>0</v>
      </c>
      <c r="AK118" s="22">
        <v>0</v>
      </c>
      <c r="AL118" s="22">
        <v>0</v>
      </c>
      <c r="AM118" s="22">
        <v>0</v>
      </c>
      <c r="AN118" s="186">
        <v>0</v>
      </c>
      <c r="AO118" s="21">
        <f t="shared" si="43"/>
        <v>0.7</v>
      </c>
      <c r="AP118" s="189">
        <f t="shared" si="44"/>
        <v>0.7</v>
      </c>
      <c r="AQ118" s="91" t="str">
        <f>+IF(AP118="","",IF(AND(SUM($P118:U118)=1,SUM($AC118:AH118)=1),"TERMINADA",IF(SUM($P118:U118)=0,"SIN INICIAR",IF(AP118&gt;1,"ADELANTADA",IF(AP118&lt;0.6,"CRÍTICA",IF(AP118&lt;0.95,"EN PROCESO","GESTIÓN NORMAL"))))))</f>
        <v>EN PROCESO</v>
      </c>
      <c r="AR118" s="38" t="str">
        <f t="shared" si="37"/>
        <v>K</v>
      </c>
      <c r="AS118" s="71" t="s">
        <v>1433</v>
      </c>
      <c r="AT118" s="71" t="s">
        <v>1433</v>
      </c>
      <c r="AU118" s="71"/>
      <c r="AV118" s="46"/>
      <c r="AW118" s="46"/>
      <c r="AX118" s="165"/>
      <c r="AY118" s="46"/>
      <c r="AZ118" s="46"/>
      <c r="BA118" s="236">
        <f t="shared" si="29"/>
        <v>0.30000000000000004</v>
      </c>
      <c r="BB118" s="46"/>
      <c r="BC118" s="46"/>
      <c r="BD118" s="46"/>
      <c r="BE118" s="46"/>
      <c r="BF118" s="46"/>
      <c r="BG118" s="46"/>
      <c r="BH118" s="46"/>
      <c r="BI118" s="46"/>
      <c r="BJ118" s="46"/>
    </row>
    <row r="119" spans="1:62" ht="27.95" hidden="1" customHeight="1" outlineLevel="4" x14ac:dyDescent="0.2">
      <c r="A119" s="258"/>
      <c r="B119" s="297"/>
      <c r="C119" s="25" t="s">
        <v>11</v>
      </c>
      <c r="D119" s="25" t="s">
        <v>11</v>
      </c>
      <c r="E119" s="23" t="s">
        <v>1064</v>
      </c>
      <c r="F119" s="7">
        <v>42401</v>
      </c>
      <c r="G119" s="7">
        <v>42719</v>
      </c>
      <c r="H119" s="25" t="s">
        <v>13</v>
      </c>
      <c r="I119" s="25" t="s">
        <v>25</v>
      </c>
      <c r="J119" s="25" t="s">
        <v>26</v>
      </c>
      <c r="K119" s="25">
        <v>1</v>
      </c>
      <c r="L119" s="8">
        <v>10000000</v>
      </c>
      <c r="M119" s="8">
        <f t="shared" si="41"/>
        <v>10000000</v>
      </c>
      <c r="N119" s="19" t="s">
        <v>181</v>
      </c>
      <c r="O119" s="19" t="s">
        <v>197</v>
      </c>
      <c r="P119" s="20">
        <v>0</v>
      </c>
      <c r="Q119" s="20">
        <v>0</v>
      </c>
      <c r="R119" s="20">
        <v>0</v>
      </c>
      <c r="S119" s="20">
        <v>0</v>
      </c>
      <c r="T119" s="20">
        <v>0</v>
      </c>
      <c r="U119" s="152">
        <v>0</v>
      </c>
      <c r="V119" s="20">
        <v>0</v>
      </c>
      <c r="W119" s="20">
        <v>0</v>
      </c>
      <c r="X119" s="20">
        <v>0</v>
      </c>
      <c r="Y119" s="20">
        <v>0</v>
      </c>
      <c r="Z119" s="20">
        <v>1</v>
      </c>
      <c r="AA119" s="20">
        <v>0</v>
      </c>
      <c r="AB119" s="194">
        <f t="shared" si="42"/>
        <v>1</v>
      </c>
      <c r="AC119" s="22">
        <v>0</v>
      </c>
      <c r="AD119" s="22">
        <v>0</v>
      </c>
      <c r="AE119" s="22">
        <v>0</v>
      </c>
      <c r="AF119" s="22">
        <v>0</v>
      </c>
      <c r="AG119" s="20">
        <v>0</v>
      </c>
      <c r="AH119" s="152">
        <v>0</v>
      </c>
      <c r="AI119" s="22">
        <v>0</v>
      </c>
      <c r="AJ119" s="22">
        <v>0</v>
      </c>
      <c r="AK119" s="22">
        <v>0</v>
      </c>
      <c r="AL119" s="22">
        <v>0</v>
      </c>
      <c r="AM119" s="22">
        <v>0</v>
      </c>
      <c r="AN119" s="186">
        <v>0</v>
      </c>
      <c r="AO119" s="21">
        <f t="shared" si="43"/>
        <v>0</v>
      </c>
      <c r="AP119" s="189" t="str">
        <f t="shared" si="44"/>
        <v/>
      </c>
      <c r="AQ119" s="91" t="str">
        <f>+IF(AP119="","",IF(AND(SUM($P119:U119)=1,SUM($AC119:AH119)=1),"TERMINADA",IF(SUM($P119:U119)=0,"SIN INICIAR",IF(AP119&gt;1,"ADELANTADA",IF(AP119&lt;0.6,"CRÍTICA",IF(AP119&lt;0.95,"EN PROCESO","GESTIÓN NORMAL"))))))</f>
        <v/>
      </c>
      <c r="AR119" s="38" t="str">
        <f t="shared" si="37"/>
        <v/>
      </c>
      <c r="AS119" s="71" t="s">
        <v>1256</v>
      </c>
      <c r="AT119" s="71"/>
      <c r="AU119" s="71"/>
      <c r="AV119" s="46"/>
      <c r="AW119" s="46"/>
      <c r="AX119" s="165"/>
      <c r="AY119" s="46"/>
      <c r="AZ119" s="46"/>
      <c r="BA119" s="236">
        <f t="shared" si="29"/>
        <v>1</v>
      </c>
      <c r="BB119" s="46"/>
      <c r="BC119" s="46"/>
      <c r="BD119" s="46"/>
      <c r="BE119" s="46"/>
      <c r="BF119" s="46"/>
      <c r="BG119" s="46"/>
      <c r="BH119" s="46"/>
      <c r="BI119" s="46"/>
      <c r="BJ119" s="46"/>
    </row>
    <row r="120" spans="1:62" ht="27.95" hidden="1" customHeight="1" outlineLevel="4" x14ac:dyDescent="0.2">
      <c r="A120" s="258"/>
      <c r="B120" s="297"/>
      <c r="C120" s="25" t="s">
        <v>11</v>
      </c>
      <c r="D120" s="25" t="s">
        <v>11</v>
      </c>
      <c r="E120" s="23" t="s">
        <v>42</v>
      </c>
      <c r="F120" s="7">
        <v>42384</v>
      </c>
      <c r="G120" s="7">
        <v>42724</v>
      </c>
      <c r="H120" s="25" t="s">
        <v>43</v>
      </c>
      <c r="I120" s="25" t="s">
        <v>33</v>
      </c>
      <c r="J120" s="25" t="s">
        <v>44</v>
      </c>
      <c r="K120" s="25">
        <v>1</v>
      </c>
      <c r="L120" s="8">
        <v>0</v>
      </c>
      <c r="M120" s="8">
        <f t="shared" si="41"/>
        <v>0</v>
      </c>
      <c r="N120" s="19" t="s">
        <v>192</v>
      </c>
      <c r="O120" s="19" t="s">
        <v>210</v>
      </c>
      <c r="P120" s="20">
        <v>0</v>
      </c>
      <c r="Q120" s="20">
        <v>0</v>
      </c>
      <c r="R120" s="20">
        <v>0</v>
      </c>
      <c r="S120" s="20">
        <v>0.25</v>
      </c>
      <c r="T120" s="20">
        <v>0</v>
      </c>
      <c r="U120" s="152">
        <v>0.25</v>
      </c>
      <c r="V120" s="20">
        <v>0.25</v>
      </c>
      <c r="W120" s="20">
        <v>0</v>
      </c>
      <c r="X120" s="20">
        <v>0</v>
      </c>
      <c r="Y120" s="20">
        <v>0</v>
      </c>
      <c r="Z120" s="20">
        <v>0.25</v>
      </c>
      <c r="AA120" s="20">
        <v>0</v>
      </c>
      <c r="AB120" s="194">
        <f t="shared" si="42"/>
        <v>1</v>
      </c>
      <c r="AC120" s="22">
        <v>0</v>
      </c>
      <c r="AD120" s="22">
        <v>0</v>
      </c>
      <c r="AE120" s="22">
        <v>0</v>
      </c>
      <c r="AF120" s="22">
        <v>0.15</v>
      </c>
      <c r="AG120" s="20">
        <v>0.15</v>
      </c>
      <c r="AH120" s="152">
        <v>0.15</v>
      </c>
      <c r="AI120" s="22">
        <v>0</v>
      </c>
      <c r="AJ120" s="22">
        <v>0</v>
      </c>
      <c r="AK120" s="22">
        <v>0</v>
      </c>
      <c r="AL120" s="22">
        <v>0</v>
      </c>
      <c r="AM120" s="22">
        <v>0</v>
      </c>
      <c r="AN120" s="186">
        <v>0</v>
      </c>
      <c r="AO120" s="21">
        <f t="shared" si="43"/>
        <v>0.44999999999999996</v>
      </c>
      <c r="AP120" s="189">
        <f t="shared" si="44"/>
        <v>0.89999999999999991</v>
      </c>
      <c r="AQ120" s="91" t="str">
        <f>+IF(AP120="","",IF(AND(SUM($P120:U120)=1,SUM($AC120:AH120)=1),"TERMINADA",IF(SUM($P120:U120)=0,"SIN INICIAR",IF(AP120&gt;1,"ADELANTADA",IF(AP120&lt;0.6,"CRÍTICA",IF(AP120&lt;0.95,"EN PROCESO","GESTIÓN NORMAL"))))))</f>
        <v>EN PROCESO</v>
      </c>
      <c r="AR120" s="38" t="str">
        <f t="shared" si="37"/>
        <v>K</v>
      </c>
      <c r="AS120" s="71" t="s">
        <v>1067</v>
      </c>
      <c r="AT120" s="71" t="s">
        <v>1067</v>
      </c>
      <c r="AU120" s="71"/>
      <c r="AV120" s="46"/>
      <c r="AW120" s="46"/>
      <c r="AX120" s="165"/>
      <c r="AY120" s="46"/>
      <c r="AZ120" s="46"/>
      <c r="BA120" s="236">
        <f t="shared" si="29"/>
        <v>0.55000000000000004</v>
      </c>
      <c r="BB120" s="46"/>
      <c r="BC120" s="46"/>
      <c r="BD120" s="46"/>
      <c r="BE120" s="46"/>
      <c r="BF120" s="46"/>
      <c r="BG120" s="46"/>
      <c r="BH120" s="46"/>
      <c r="BI120" s="46"/>
      <c r="BJ120" s="46"/>
    </row>
    <row r="121" spans="1:62" ht="63" hidden="1" customHeight="1" outlineLevel="3" x14ac:dyDescent="0.2">
      <c r="A121" s="258"/>
      <c r="B121" s="297"/>
      <c r="C121" s="269" t="s">
        <v>1308</v>
      </c>
      <c r="D121" s="269"/>
      <c r="E121" s="269"/>
      <c r="F121" s="82"/>
      <c r="G121" s="82"/>
      <c r="H121" s="1"/>
      <c r="I121" s="1"/>
      <c r="J121" s="82"/>
      <c r="K121" s="82"/>
      <c r="L121" s="82"/>
      <c r="M121" s="82"/>
      <c r="N121" s="68"/>
      <c r="O121" s="68"/>
      <c r="P121" s="69"/>
      <c r="Q121" s="69"/>
      <c r="R121" s="69"/>
      <c r="S121" s="69"/>
      <c r="T121" s="69"/>
      <c r="U121" s="144"/>
      <c r="V121" s="69"/>
      <c r="W121" s="69"/>
      <c r="X121" s="69"/>
      <c r="Y121" s="69"/>
      <c r="Z121" s="69"/>
      <c r="AA121" s="69"/>
      <c r="AB121" s="200"/>
      <c r="AC121" s="69"/>
      <c r="AD121" s="69"/>
      <c r="AE121" s="69"/>
      <c r="AF121" s="69"/>
      <c r="AG121" s="69"/>
      <c r="AH121" s="144"/>
      <c r="AI121" s="69"/>
      <c r="AJ121" s="69"/>
      <c r="AK121" s="69"/>
      <c r="AL121" s="69"/>
      <c r="AM121" s="69"/>
      <c r="AN121" s="182"/>
      <c r="AO121" s="190">
        <f>SUBTOTAL(1,AO100:AO120)</f>
        <v>0.62364603174603173</v>
      </c>
      <c r="AP121" s="190">
        <f>SUBTOTAL(1,AP100:AP120)</f>
        <v>0.83260993286203389</v>
      </c>
      <c r="AQ121" s="91" t="str">
        <f>+IF(AP121="","",IF(AP121&gt;1,"ADELANTADA",IF(AP121&lt;0.6,"CRÍTICA",IF(AP121&lt;0.95,"EN PROCESO","GESTIÓN NORMAL"))))</f>
        <v>EN PROCESO</v>
      </c>
      <c r="AR121" s="38" t="str">
        <f t="shared" si="37"/>
        <v>K</v>
      </c>
      <c r="AS121" s="71"/>
      <c r="AT121" s="71"/>
      <c r="AU121" s="71"/>
      <c r="AV121" s="46"/>
      <c r="AW121" s="46"/>
      <c r="AX121" s="165"/>
      <c r="AY121" s="46"/>
      <c r="AZ121" s="46"/>
      <c r="BA121" s="236">
        <f t="shared" si="29"/>
        <v>0.37635396825396827</v>
      </c>
      <c r="BB121" s="46"/>
      <c r="BC121" s="46"/>
      <c r="BD121" s="46"/>
      <c r="BE121" s="46"/>
      <c r="BF121" s="46"/>
      <c r="BG121" s="46"/>
      <c r="BH121" s="46"/>
      <c r="BI121" s="46"/>
      <c r="BJ121" s="46"/>
    </row>
    <row r="122" spans="1:62" ht="63" hidden="1" customHeight="1" outlineLevel="4" x14ac:dyDescent="0.2">
      <c r="A122" s="258"/>
      <c r="B122" s="297"/>
      <c r="C122" s="25" t="s">
        <v>430</v>
      </c>
      <c r="D122" s="25" t="s">
        <v>430</v>
      </c>
      <c r="E122" s="23" t="s">
        <v>436</v>
      </c>
      <c r="F122" s="7">
        <v>42384</v>
      </c>
      <c r="G122" s="7">
        <v>42724</v>
      </c>
      <c r="H122" s="25" t="s">
        <v>437</v>
      </c>
      <c r="I122" s="25" t="s">
        <v>195</v>
      </c>
      <c r="J122" s="25" t="s">
        <v>195</v>
      </c>
      <c r="K122" s="25">
        <v>0</v>
      </c>
      <c r="L122" s="8">
        <v>0</v>
      </c>
      <c r="M122" s="8">
        <f>L122*K122</f>
        <v>0</v>
      </c>
      <c r="N122" s="19" t="s">
        <v>192</v>
      </c>
      <c r="O122" s="19" t="s">
        <v>196</v>
      </c>
      <c r="P122" s="20">
        <v>0.1111111111111111</v>
      </c>
      <c r="Q122" s="20">
        <v>0.1111111111111111</v>
      </c>
      <c r="R122" s="20">
        <v>0.1111111111111111</v>
      </c>
      <c r="S122" s="20">
        <v>0.1111111111111111</v>
      </c>
      <c r="T122" s="20">
        <v>0.1111111111111111</v>
      </c>
      <c r="U122" s="152">
        <v>0.1111111111111111</v>
      </c>
      <c r="V122" s="20">
        <v>0.1111111111111111</v>
      </c>
      <c r="W122" s="20">
        <v>0.1111111111111111</v>
      </c>
      <c r="X122" s="20">
        <v>0.1111111111111111</v>
      </c>
      <c r="Y122" s="20">
        <v>0</v>
      </c>
      <c r="Z122" s="20">
        <v>0</v>
      </c>
      <c r="AA122" s="20">
        <v>0</v>
      </c>
      <c r="AB122" s="194">
        <f>SUM(P122:AA122)</f>
        <v>1.0000000000000002</v>
      </c>
      <c r="AC122" s="22">
        <v>0.11</v>
      </c>
      <c r="AD122" s="22">
        <v>0.11</v>
      </c>
      <c r="AE122" s="22">
        <v>0.11</v>
      </c>
      <c r="AF122" s="22">
        <v>0</v>
      </c>
      <c r="AG122" s="20">
        <v>0.1111111111111111</v>
      </c>
      <c r="AH122" s="152">
        <v>0.11</v>
      </c>
      <c r="AI122" s="22">
        <v>0</v>
      </c>
      <c r="AJ122" s="22">
        <v>0</v>
      </c>
      <c r="AK122" s="22">
        <v>0</v>
      </c>
      <c r="AL122" s="22">
        <v>0</v>
      </c>
      <c r="AM122" s="22">
        <v>0</v>
      </c>
      <c r="AN122" s="186">
        <v>0</v>
      </c>
      <c r="AO122" s="21">
        <f t="shared" ref="AO122:AO125" si="45">SUM(AC122:AN122)</f>
        <v>0.55111111111111111</v>
      </c>
      <c r="AP122" s="189">
        <f t="shared" ref="AP122:AP124" si="46">+IFERROR(SUM(AC122:AH122)/SUM(P122:U122),"")</f>
        <v>0.82666666666666655</v>
      </c>
      <c r="AQ122" s="91" t="str">
        <f>+IF(AP122="","",IF(AND(SUM($P122:U122)=1,SUM($AC122:AH122)=1),"TERMINADA",IF(SUM($P122:U122)=0,"SIN INICIAR",IF(AP122&gt;1,"ADELANTADA",IF(AP122&lt;0.6,"CRÍTICA",IF(AP122&lt;0.95,"EN PROCESO","GESTIÓN NORMAL"))))))</f>
        <v>EN PROCESO</v>
      </c>
      <c r="AR122" s="38" t="str">
        <f t="shared" ref="AR122:AR125" si="47">+IF(AQ122="","",IF(AQ122="SIN INICIAR","6",IF(AQ122="CRÍTICA","L",IF(AQ122="EN PROCESO","K",IF(AQ122="GESTIÓN NORMAL","J",IF(AQ122="ADELANTADA","Q","B"))))))</f>
        <v>K</v>
      </c>
      <c r="AS122" s="71" t="s">
        <v>1434</v>
      </c>
      <c r="AT122" s="71" t="s">
        <v>1434</v>
      </c>
      <c r="AU122" s="71"/>
      <c r="AV122" s="46"/>
      <c r="AW122" s="46"/>
      <c r="AX122" s="165"/>
      <c r="AY122" s="46"/>
      <c r="AZ122" s="46"/>
      <c r="BA122" s="236">
        <f t="shared" si="29"/>
        <v>0.44888888888888889</v>
      </c>
      <c r="BB122" s="46"/>
      <c r="BC122" s="46"/>
      <c r="BD122" s="46"/>
      <c r="BE122" s="46"/>
      <c r="BF122" s="46"/>
      <c r="BG122" s="46"/>
      <c r="BH122" s="46"/>
      <c r="BI122" s="46"/>
      <c r="BJ122" s="46"/>
    </row>
    <row r="123" spans="1:62" ht="78" hidden="1" customHeight="1" outlineLevel="4" x14ac:dyDescent="0.2">
      <c r="A123" s="258"/>
      <c r="B123" s="297"/>
      <c r="C123" s="25" t="s">
        <v>430</v>
      </c>
      <c r="D123" s="25" t="s">
        <v>430</v>
      </c>
      <c r="E123" s="23" t="s">
        <v>431</v>
      </c>
      <c r="F123" s="7">
        <v>42384</v>
      </c>
      <c r="G123" s="7">
        <v>42724</v>
      </c>
      <c r="H123" s="25" t="s">
        <v>432</v>
      </c>
      <c r="I123" s="25" t="s">
        <v>433</v>
      </c>
      <c r="J123" s="25" t="s">
        <v>195</v>
      </c>
      <c r="K123" s="25">
        <v>0</v>
      </c>
      <c r="L123" s="8">
        <v>0</v>
      </c>
      <c r="M123" s="8">
        <f>L123*K123</f>
        <v>0</v>
      </c>
      <c r="N123" s="19" t="s">
        <v>192</v>
      </c>
      <c r="O123" s="19" t="s">
        <v>196</v>
      </c>
      <c r="P123" s="20">
        <v>0.1111111111111111</v>
      </c>
      <c r="Q123" s="20">
        <v>0.1111111111111111</v>
      </c>
      <c r="R123" s="20">
        <v>0.1111111111111111</v>
      </c>
      <c r="S123" s="20">
        <v>0.1111111111111111</v>
      </c>
      <c r="T123" s="20">
        <v>0.1111111111111111</v>
      </c>
      <c r="U123" s="152">
        <v>0.1111111111111111</v>
      </c>
      <c r="V123" s="20">
        <v>0.1111111111111111</v>
      </c>
      <c r="W123" s="20">
        <v>0.1111111111111111</v>
      </c>
      <c r="X123" s="20">
        <v>0.1111111111111111</v>
      </c>
      <c r="Y123" s="20">
        <v>0</v>
      </c>
      <c r="Z123" s="20">
        <v>0</v>
      </c>
      <c r="AA123" s="20">
        <v>0</v>
      </c>
      <c r="AB123" s="194">
        <f t="shared" ref="AB123:AB125" si="48">SUM(P123:AA123)</f>
        <v>1.0000000000000002</v>
      </c>
      <c r="AC123" s="22">
        <v>0</v>
      </c>
      <c r="AD123" s="22">
        <v>0</v>
      </c>
      <c r="AE123" s="22">
        <v>0</v>
      </c>
      <c r="AF123" s="22">
        <v>0.11</v>
      </c>
      <c r="AG123" s="20">
        <v>0.25</v>
      </c>
      <c r="AH123" s="152">
        <v>0.11</v>
      </c>
      <c r="AI123" s="22">
        <v>0</v>
      </c>
      <c r="AJ123" s="22">
        <v>0</v>
      </c>
      <c r="AK123" s="22">
        <v>0</v>
      </c>
      <c r="AL123" s="22">
        <v>0</v>
      </c>
      <c r="AM123" s="22">
        <v>0</v>
      </c>
      <c r="AN123" s="186">
        <v>0</v>
      </c>
      <c r="AO123" s="21">
        <f t="shared" si="45"/>
        <v>0.47</v>
      </c>
      <c r="AP123" s="189">
        <f t="shared" si="46"/>
        <v>0.70499999999999985</v>
      </c>
      <c r="AQ123" s="91" t="str">
        <f>+IF(AP123="","",IF(AND(SUM($P123:U123)=1,SUM($AC123:AH123)=1),"TERMINADA",IF(SUM($P123:U123)=0,"SIN INICIAR",IF(AP123&gt;1,"ADELANTADA",IF(AP123&lt;0.6,"CRÍTICA",IF(AP123&lt;0.95,"EN PROCESO","GESTIÓN NORMAL"))))))</f>
        <v>EN PROCESO</v>
      </c>
      <c r="AR123" s="38" t="str">
        <f t="shared" si="47"/>
        <v>K</v>
      </c>
      <c r="AS123" s="71" t="s">
        <v>1258</v>
      </c>
      <c r="AT123" s="71" t="s">
        <v>1517</v>
      </c>
      <c r="AU123" s="71" t="s">
        <v>1563</v>
      </c>
      <c r="AV123" s="46"/>
      <c r="AW123" s="46"/>
      <c r="AX123" s="165"/>
      <c r="AY123" s="46"/>
      <c r="AZ123" s="46"/>
      <c r="BA123" s="236">
        <f t="shared" si="29"/>
        <v>0.53</v>
      </c>
      <c r="BB123" s="46"/>
      <c r="BC123" s="46"/>
      <c r="BD123" s="46"/>
      <c r="BE123" s="46"/>
      <c r="BF123" s="46"/>
      <c r="BG123" s="46"/>
      <c r="BH123" s="46"/>
      <c r="BI123" s="46"/>
      <c r="BJ123" s="46"/>
    </row>
    <row r="124" spans="1:62" ht="51" hidden="1" customHeight="1" outlineLevel="4" x14ac:dyDescent="0.2">
      <c r="A124" s="258"/>
      <c r="B124" s="297"/>
      <c r="C124" s="25" t="s">
        <v>430</v>
      </c>
      <c r="D124" s="25" t="s">
        <v>430</v>
      </c>
      <c r="E124" s="23" t="s">
        <v>434</v>
      </c>
      <c r="F124" s="7">
        <v>42384</v>
      </c>
      <c r="G124" s="7">
        <v>42724</v>
      </c>
      <c r="H124" s="25" t="s">
        <v>435</v>
      </c>
      <c r="I124" s="25" t="s">
        <v>195</v>
      </c>
      <c r="J124" s="25" t="s">
        <v>195</v>
      </c>
      <c r="K124" s="25">
        <v>0</v>
      </c>
      <c r="L124" s="8">
        <v>0</v>
      </c>
      <c r="M124" s="8">
        <f>L124*K124</f>
        <v>0</v>
      </c>
      <c r="N124" s="19" t="s">
        <v>192</v>
      </c>
      <c r="O124" s="19" t="s">
        <v>197</v>
      </c>
      <c r="P124" s="20">
        <v>9.0909090909090912E-2</v>
      </c>
      <c r="Q124" s="20">
        <v>9.0909090909090912E-2</v>
      </c>
      <c r="R124" s="20">
        <v>9.0909090909090912E-2</v>
      </c>
      <c r="S124" s="20">
        <v>9.0909090909090912E-2</v>
      </c>
      <c r="T124" s="20">
        <v>9.0909090909090912E-2</v>
      </c>
      <c r="U124" s="152">
        <v>9.0909090909090912E-2</v>
      </c>
      <c r="V124" s="20">
        <v>9.0909090909090912E-2</v>
      </c>
      <c r="W124" s="20">
        <v>9.0909090909090912E-2</v>
      </c>
      <c r="X124" s="20">
        <v>9.0909090909090912E-2</v>
      </c>
      <c r="Y124" s="20">
        <v>9.0909090909090912E-2</v>
      </c>
      <c r="Z124" s="20">
        <v>9.0909090909090912E-2</v>
      </c>
      <c r="AA124" s="20">
        <v>0</v>
      </c>
      <c r="AB124" s="194">
        <f t="shared" si="48"/>
        <v>1.0000000000000002</v>
      </c>
      <c r="AC124" s="22">
        <v>0.02</v>
      </c>
      <c r="AD124" s="22">
        <v>0.05</v>
      </c>
      <c r="AE124" s="22">
        <v>0.03</v>
      </c>
      <c r="AF124" s="22">
        <v>0.05</v>
      </c>
      <c r="AG124" s="20">
        <v>0.2</v>
      </c>
      <c r="AH124" s="152">
        <v>0.09</v>
      </c>
      <c r="AI124" s="22">
        <v>0</v>
      </c>
      <c r="AJ124" s="22">
        <v>0</v>
      </c>
      <c r="AK124" s="22">
        <v>0</v>
      </c>
      <c r="AL124" s="22">
        <v>0</v>
      </c>
      <c r="AM124" s="22">
        <v>0</v>
      </c>
      <c r="AN124" s="186">
        <v>0</v>
      </c>
      <c r="AO124" s="21">
        <f t="shared" si="45"/>
        <v>0.44000000000000006</v>
      </c>
      <c r="AP124" s="189">
        <f t="shared" si="46"/>
        <v>0.80666666666666664</v>
      </c>
      <c r="AQ124" s="91" t="str">
        <f>+IF(AP124="","",IF(AND(SUM($P124:U124)=1,SUM($AC124:AH124)=1),"TERMINADA",IF(SUM($P124:U124)=0,"SIN INICIAR",IF(AP124&gt;1,"ADELANTADA",IF(AP124&lt;0.6,"CRÍTICA",IF(AP124&lt;0.95,"EN PROCESO","GESTIÓN NORMAL"))))))</f>
        <v>EN PROCESO</v>
      </c>
      <c r="AR124" s="38" t="str">
        <f t="shared" si="47"/>
        <v>K</v>
      </c>
      <c r="AS124" s="71" t="s">
        <v>1068</v>
      </c>
      <c r="AT124" s="71" t="s">
        <v>1068</v>
      </c>
      <c r="AU124" s="71" t="s">
        <v>1562</v>
      </c>
      <c r="AV124" s="46"/>
      <c r="AW124" s="46"/>
      <c r="AX124" s="165"/>
      <c r="AY124" s="46"/>
      <c r="AZ124" s="46"/>
      <c r="BA124" s="236">
        <f t="shared" si="29"/>
        <v>0.55999999999999994</v>
      </c>
      <c r="BB124" s="46"/>
      <c r="BC124" s="46"/>
      <c r="BD124" s="46"/>
      <c r="BE124" s="46"/>
      <c r="BF124" s="46"/>
      <c r="BG124" s="46"/>
      <c r="BH124" s="46"/>
      <c r="BI124" s="46"/>
      <c r="BJ124" s="46"/>
    </row>
    <row r="125" spans="1:62" ht="42.95" hidden="1" customHeight="1" outlineLevel="4" x14ac:dyDescent="0.2">
      <c r="A125" s="258"/>
      <c r="B125" s="297"/>
      <c r="C125" s="25" t="s">
        <v>430</v>
      </c>
      <c r="D125" s="25" t="s">
        <v>430</v>
      </c>
      <c r="E125" s="23" t="s">
        <v>438</v>
      </c>
      <c r="F125" s="7">
        <v>42384</v>
      </c>
      <c r="G125" s="7">
        <v>42724</v>
      </c>
      <c r="H125" s="25" t="s">
        <v>439</v>
      </c>
      <c r="I125" s="25" t="s">
        <v>27</v>
      </c>
      <c r="J125" s="25" t="s">
        <v>195</v>
      </c>
      <c r="K125" s="25">
        <v>0</v>
      </c>
      <c r="L125" s="8">
        <v>0</v>
      </c>
      <c r="M125" s="8">
        <f>L125*K125</f>
        <v>0</v>
      </c>
      <c r="N125" s="19" t="s">
        <v>192</v>
      </c>
      <c r="O125" s="19" t="s">
        <v>196</v>
      </c>
      <c r="P125" s="20">
        <v>0.1111111111111111</v>
      </c>
      <c r="Q125" s="20">
        <v>0.1111111111111111</v>
      </c>
      <c r="R125" s="20">
        <v>0.1111111111111111</v>
      </c>
      <c r="S125" s="20">
        <v>0.1111111111111111</v>
      </c>
      <c r="T125" s="20">
        <v>0.1111111111111111</v>
      </c>
      <c r="U125" s="152">
        <v>0.1111111111111111</v>
      </c>
      <c r="V125" s="20">
        <v>0.1111111111111111</v>
      </c>
      <c r="W125" s="20">
        <v>0.1111111111111111</v>
      </c>
      <c r="X125" s="20">
        <v>0.1111111111111111</v>
      </c>
      <c r="Y125" s="20">
        <v>0</v>
      </c>
      <c r="Z125" s="20">
        <v>0</v>
      </c>
      <c r="AA125" s="20">
        <v>0</v>
      </c>
      <c r="AB125" s="194">
        <f t="shared" si="48"/>
        <v>1.0000000000000002</v>
      </c>
      <c r="AC125" s="22">
        <v>0.11</v>
      </c>
      <c r="AD125" s="22">
        <v>0.11</v>
      </c>
      <c r="AE125" s="22">
        <v>0.11</v>
      </c>
      <c r="AF125" s="22">
        <v>0.25</v>
      </c>
      <c r="AG125" s="20">
        <v>0.1111111111111111</v>
      </c>
      <c r="AH125" s="152">
        <v>0.11</v>
      </c>
      <c r="AI125" s="22">
        <v>0</v>
      </c>
      <c r="AJ125" s="22">
        <v>0</v>
      </c>
      <c r="AK125" s="22">
        <v>0</v>
      </c>
      <c r="AL125" s="22">
        <v>0</v>
      </c>
      <c r="AM125" s="22">
        <v>0</v>
      </c>
      <c r="AN125" s="186">
        <v>0</v>
      </c>
      <c r="AO125" s="21">
        <f t="shared" si="45"/>
        <v>0.80111111111111122</v>
      </c>
      <c r="AP125" s="189">
        <f>+IFERROR(SUM(AC125:AH125)/SUM(P125:U125),"")</f>
        <v>1.2016666666666667</v>
      </c>
      <c r="AQ125" s="91" t="str">
        <f>+IF(AP125="","",IF(AND(SUM($P125:U125)=1,SUM($AC125:AH125)=1),"TERMINADA",IF(SUM($P125:U125)=0,"SIN INICIAR",IF(AP125&gt;1,"ADELANTADA",IF(AP125&lt;0.6,"CRÍTICA",IF(AP125&lt;0.95,"EN PROCESO","GESTIÓN NORMAL"))))))</f>
        <v>ADELANTADA</v>
      </c>
      <c r="AR125" s="38" t="str">
        <f t="shared" si="47"/>
        <v>Q</v>
      </c>
      <c r="AS125" s="71" t="s">
        <v>1360</v>
      </c>
      <c r="AT125" s="71" t="s">
        <v>1360</v>
      </c>
      <c r="AU125" s="71" t="s">
        <v>1564</v>
      </c>
      <c r="AV125" s="46"/>
      <c r="AW125" s="46"/>
      <c r="AX125" s="165"/>
      <c r="AY125" s="46"/>
      <c r="AZ125" s="46"/>
      <c r="BA125" s="236">
        <f t="shared" si="29"/>
        <v>0.19888888888888878</v>
      </c>
      <c r="BB125" s="46"/>
      <c r="BC125" s="46"/>
      <c r="BD125" s="46"/>
      <c r="BE125" s="46"/>
      <c r="BF125" s="46"/>
      <c r="BG125" s="46"/>
      <c r="BH125" s="46"/>
      <c r="BI125" s="46"/>
      <c r="BJ125" s="46"/>
    </row>
    <row r="126" spans="1:62" ht="42.95" hidden="1" customHeight="1" outlineLevel="3" thickBot="1" x14ac:dyDescent="0.25">
      <c r="A126" s="258"/>
      <c r="B126" s="297"/>
      <c r="C126" s="268" t="s">
        <v>1309</v>
      </c>
      <c r="D126" s="268"/>
      <c r="E126" s="268"/>
      <c r="F126" s="124"/>
      <c r="G126" s="124"/>
      <c r="H126" s="125"/>
      <c r="I126" s="125"/>
      <c r="J126" s="124"/>
      <c r="K126" s="124"/>
      <c r="L126" s="124"/>
      <c r="M126" s="124"/>
      <c r="N126" s="126"/>
      <c r="O126" s="126"/>
      <c r="P126" s="69"/>
      <c r="Q126" s="69"/>
      <c r="R126" s="69"/>
      <c r="S126" s="69"/>
      <c r="T126" s="69"/>
      <c r="U126" s="144"/>
      <c r="V126" s="69"/>
      <c r="W126" s="69"/>
      <c r="X126" s="69"/>
      <c r="Y126" s="69"/>
      <c r="Z126" s="69"/>
      <c r="AA126" s="69"/>
      <c r="AB126" s="200"/>
      <c r="AC126" s="69"/>
      <c r="AD126" s="69"/>
      <c r="AE126" s="69"/>
      <c r="AF126" s="69"/>
      <c r="AG126" s="69"/>
      <c r="AH126" s="144"/>
      <c r="AI126" s="69"/>
      <c r="AJ126" s="69"/>
      <c r="AK126" s="69"/>
      <c r="AL126" s="69"/>
      <c r="AM126" s="69"/>
      <c r="AN126" s="182"/>
      <c r="AO126" s="190">
        <f>SUBTOTAL(1,AO122:AO125)</f>
        <v>0.56555555555555559</v>
      </c>
      <c r="AP126" s="207">
        <f>SUBTOTAL(1,AP122:AP125)</f>
        <v>0.8849999999999999</v>
      </c>
      <c r="AQ126" s="91" t="str">
        <f>+IF(AP126="","",IF(AP126&gt;1,"ADELANTADA",IF(AP126&lt;0.6,"CRÍTICA",IF(AP126&lt;0.95,"EN PROCESO","GESTIÓN NORMAL"))))</f>
        <v>EN PROCESO</v>
      </c>
      <c r="AR126" s="38" t="str">
        <f t="shared" si="37"/>
        <v>K</v>
      </c>
      <c r="AS126" s="71"/>
      <c r="AT126" s="71"/>
      <c r="AU126" s="71"/>
      <c r="AV126" s="46"/>
      <c r="AW126" s="46"/>
      <c r="AX126" s="165"/>
      <c r="AY126" s="46"/>
      <c r="AZ126" s="46"/>
      <c r="BA126" s="236">
        <f t="shared" si="29"/>
        <v>0.43444444444444441</v>
      </c>
      <c r="BB126" s="46"/>
      <c r="BC126" s="46"/>
      <c r="BD126" s="46"/>
      <c r="BE126" s="46"/>
      <c r="BF126" s="46"/>
      <c r="BG126" s="46"/>
      <c r="BH126" s="46"/>
      <c r="BI126" s="46"/>
      <c r="BJ126" s="46"/>
    </row>
    <row r="127" spans="1:62" ht="53.1" customHeight="1" outlineLevel="2" collapsed="1" thickBot="1" x14ac:dyDescent="0.25">
      <c r="A127" s="258"/>
      <c r="B127" s="243" t="s">
        <v>1281</v>
      </c>
      <c r="C127" s="244"/>
      <c r="D127" s="244"/>
      <c r="E127" s="244"/>
      <c r="F127" s="244"/>
      <c r="G127" s="244"/>
      <c r="H127" s="244"/>
      <c r="I127" s="244"/>
      <c r="J127" s="244"/>
      <c r="K127" s="244"/>
      <c r="L127" s="244"/>
      <c r="M127" s="244"/>
      <c r="N127" s="244"/>
      <c r="O127" s="245"/>
      <c r="P127" s="210"/>
      <c r="Q127" s="96"/>
      <c r="R127" s="96"/>
      <c r="S127" s="96"/>
      <c r="T127" s="96"/>
      <c r="U127" s="148"/>
      <c r="V127" s="96"/>
      <c r="W127" s="96"/>
      <c r="X127" s="96"/>
      <c r="Y127" s="96"/>
      <c r="Z127" s="96"/>
      <c r="AA127" s="96"/>
      <c r="AB127" s="197"/>
      <c r="AC127" s="96"/>
      <c r="AD127" s="96"/>
      <c r="AE127" s="96"/>
      <c r="AF127" s="96"/>
      <c r="AG127" s="96"/>
      <c r="AH127" s="148"/>
      <c r="AI127" s="96"/>
      <c r="AJ127" s="96"/>
      <c r="AK127" s="96"/>
      <c r="AL127" s="96"/>
      <c r="AM127" s="96"/>
      <c r="AN127" s="187"/>
      <c r="AO127" s="209">
        <f>AVERAGE(AO121,AO126)</f>
        <v>0.59460079365079366</v>
      </c>
      <c r="AP127" s="208">
        <f>AVERAGE(AP121,AP126)</f>
        <v>0.85880496643101689</v>
      </c>
      <c r="AQ127" s="91" t="str">
        <f>+IF(AP127="","",IF(AP127&gt;1,"ADELANTADA",IF(AP127&lt;0.6,"CRÍTICA",IF(AP127&lt;0.95,"EN PROCESO","GESTIÓN NORMAL"))))</f>
        <v>EN PROCESO</v>
      </c>
      <c r="AR127" s="38" t="str">
        <f t="shared" si="37"/>
        <v>K</v>
      </c>
      <c r="AS127" s="71"/>
      <c r="AT127" s="71"/>
      <c r="AU127" s="71"/>
      <c r="BA127" s="236">
        <f t="shared" si="29"/>
        <v>0.40539920634920634</v>
      </c>
    </row>
    <row r="128" spans="1:62" ht="27.95" hidden="1" customHeight="1" outlineLevel="4" x14ac:dyDescent="0.2">
      <c r="A128" s="258"/>
      <c r="B128" s="255" t="s">
        <v>70</v>
      </c>
      <c r="C128" s="97" t="s">
        <v>1164</v>
      </c>
      <c r="D128" s="97" t="s">
        <v>1174</v>
      </c>
      <c r="E128" s="97" t="s">
        <v>1175</v>
      </c>
      <c r="F128" s="98"/>
      <c r="G128" s="98"/>
      <c r="H128" s="97" t="s">
        <v>681</v>
      </c>
      <c r="I128" s="97" t="s">
        <v>27</v>
      </c>
      <c r="J128" s="97" t="s">
        <v>691</v>
      </c>
      <c r="K128" s="97">
        <v>50</v>
      </c>
      <c r="L128" s="99">
        <v>30000</v>
      </c>
      <c r="M128" s="99">
        <v>1500000</v>
      </c>
      <c r="N128" s="100" t="s">
        <v>192</v>
      </c>
      <c r="O128" s="100" t="s">
        <v>210</v>
      </c>
      <c r="P128" s="101">
        <v>8.3299999999999999E-2</v>
      </c>
      <c r="Q128" s="101">
        <v>8.3299999999999999E-2</v>
      </c>
      <c r="R128" s="101">
        <v>8.3299999999999999E-2</v>
      </c>
      <c r="S128" s="101">
        <v>8.3299999999999999E-2</v>
      </c>
      <c r="T128" s="101">
        <v>8.3299999999999999E-2</v>
      </c>
      <c r="U128" s="142">
        <v>8.3299999999999999E-2</v>
      </c>
      <c r="V128" s="101">
        <v>8.3299999999999999E-2</v>
      </c>
      <c r="W128" s="101">
        <v>8.3299999999999999E-2</v>
      </c>
      <c r="X128" s="101">
        <v>8.3299999999999999E-2</v>
      </c>
      <c r="Y128" s="101">
        <v>8.3299999999999999E-2</v>
      </c>
      <c r="Z128" s="101">
        <v>8.3299999999999999E-2</v>
      </c>
      <c r="AA128" s="101">
        <v>8.3299999999999999E-2</v>
      </c>
      <c r="AB128" s="194">
        <f>SUM(P128:AA128)</f>
        <v>0.99960000000000016</v>
      </c>
      <c r="AC128" s="102">
        <v>0</v>
      </c>
      <c r="AD128" s="102">
        <v>0</v>
      </c>
      <c r="AE128" s="102">
        <v>0</v>
      </c>
      <c r="AF128" s="102">
        <v>0</v>
      </c>
      <c r="AG128" s="101">
        <v>0</v>
      </c>
      <c r="AH128" s="142">
        <v>0</v>
      </c>
      <c r="AI128" s="102">
        <v>0</v>
      </c>
      <c r="AJ128" s="102">
        <v>0</v>
      </c>
      <c r="AK128" s="102">
        <v>0</v>
      </c>
      <c r="AL128" s="102">
        <v>0</v>
      </c>
      <c r="AM128" s="102">
        <v>0</v>
      </c>
      <c r="AN128" s="102">
        <v>0</v>
      </c>
      <c r="AO128" s="21">
        <f t="shared" ref="AO128:AO160" si="49">SUM(AC128:AN128)</f>
        <v>0</v>
      </c>
      <c r="AP128" s="205">
        <f>+IFERROR(SUM(AC128:AH128)/SUM(P128:U128),"")</f>
        <v>0</v>
      </c>
      <c r="AQ128" s="91" t="str">
        <f>+IF(AP128="","",IF(AND(SUM($P128:U128)=1,SUM($AC128:AH128)=1),"TERMINADA",IF(SUM($P128:U128)=0,"SIN INICIAR",IF(AP128&gt;1,"ADELANTADA",IF(AP128&lt;0.6,"CRÍTICA",IF(AP128&lt;0.95,"EN PROCESO","GESTIÓN NORMAL"))))))</f>
        <v>CRÍTICA</v>
      </c>
      <c r="AR128" s="38" t="str">
        <f t="shared" ref="AR128:AR160" si="50">+IF(AQ128="","",IF(AQ128="SIN INICIAR","6",IF(AQ128="CRÍTICA","L",IF(AQ128="EN PROCESO","K",IF(AQ128="GESTIÓN NORMAL","J",IF(AQ128="ADELANTADA","Q","B"))))))</f>
        <v>L</v>
      </c>
      <c r="AS128" s="71" t="s">
        <v>1435</v>
      </c>
      <c r="AT128" s="71" t="s">
        <v>1435</v>
      </c>
      <c r="AU128" s="71"/>
      <c r="BA128" s="236">
        <f t="shared" si="29"/>
        <v>1</v>
      </c>
    </row>
    <row r="129" spans="1:53" ht="27.95" hidden="1" customHeight="1" outlineLevel="4" x14ac:dyDescent="0.2">
      <c r="A129" s="258"/>
      <c r="B129" s="256"/>
      <c r="C129" s="10" t="s">
        <v>1164</v>
      </c>
      <c r="D129" s="10" t="s">
        <v>1174</v>
      </c>
      <c r="E129" s="10" t="s">
        <v>1176</v>
      </c>
      <c r="F129" s="78"/>
      <c r="G129" s="78"/>
      <c r="H129" s="10" t="s">
        <v>681</v>
      </c>
      <c r="I129" s="10" t="s">
        <v>14</v>
      </c>
      <c r="J129" s="10" t="s">
        <v>692</v>
      </c>
      <c r="K129" s="10">
        <v>3</v>
      </c>
      <c r="L129" s="6">
        <v>13660000</v>
      </c>
      <c r="M129" s="6">
        <v>40980000</v>
      </c>
      <c r="N129" s="103" t="s">
        <v>192</v>
      </c>
      <c r="O129" s="103" t="s">
        <v>210</v>
      </c>
      <c r="P129" s="104">
        <v>8.3299999999999999E-2</v>
      </c>
      <c r="Q129" s="104">
        <v>8.3299999999999999E-2</v>
      </c>
      <c r="R129" s="104">
        <v>8.3299999999999999E-2</v>
      </c>
      <c r="S129" s="104">
        <v>8.3299999999999999E-2</v>
      </c>
      <c r="T129" s="104">
        <v>8.3299999999999999E-2</v>
      </c>
      <c r="U129" s="143">
        <v>8.3299999999999999E-2</v>
      </c>
      <c r="V129" s="104">
        <v>8.3299999999999999E-2</v>
      </c>
      <c r="W129" s="104">
        <v>8.3299999999999999E-2</v>
      </c>
      <c r="X129" s="104">
        <v>8.3299999999999999E-2</v>
      </c>
      <c r="Y129" s="104">
        <v>8.3299999999999999E-2</v>
      </c>
      <c r="Z129" s="104">
        <v>8.3299999999999999E-2</v>
      </c>
      <c r="AA129" s="104">
        <v>8.3299999999999999E-2</v>
      </c>
      <c r="AB129" s="194">
        <f t="shared" ref="AB129:AB192" si="51">SUM(P129:AA129)</f>
        <v>0.99960000000000016</v>
      </c>
      <c r="AC129" s="105">
        <v>0</v>
      </c>
      <c r="AD129" s="105">
        <v>0</v>
      </c>
      <c r="AE129" s="105">
        <v>0</v>
      </c>
      <c r="AF129" s="105">
        <v>0.2</v>
      </c>
      <c r="AG129" s="104">
        <v>0</v>
      </c>
      <c r="AH129" s="143">
        <v>0</v>
      </c>
      <c r="AI129" s="105">
        <v>0</v>
      </c>
      <c r="AJ129" s="105">
        <v>0</v>
      </c>
      <c r="AK129" s="105">
        <v>0</v>
      </c>
      <c r="AL129" s="105">
        <v>0</v>
      </c>
      <c r="AM129" s="105">
        <v>0</v>
      </c>
      <c r="AN129" s="105">
        <v>0</v>
      </c>
      <c r="AO129" s="21">
        <f t="shared" si="49"/>
        <v>0.2</v>
      </c>
      <c r="AP129" s="189">
        <f t="shared" ref="AP129:AP160" si="52">+IFERROR(SUM(AC129:AH129)/SUM(P129:U129),"")</f>
        <v>0.40016006402561027</v>
      </c>
      <c r="AQ129" s="91" t="str">
        <f>+IF(AP129="","",IF(AND(SUM($P129:U129)=1,SUM($AC129:AH129)=1),"TERMINADA",IF(SUM($P129:U129)=0,"SIN INICIAR",IF(AP129&gt;1,"ADELANTADA",IF(AP129&lt;0.6,"CRÍTICA",IF(AP129&lt;0.95,"EN PROCESO","GESTIÓN NORMAL"))))))</f>
        <v>CRÍTICA</v>
      </c>
      <c r="AR129" s="38" t="str">
        <f t="shared" si="50"/>
        <v>L</v>
      </c>
      <c r="AS129" s="71"/>
      <c r="AT129" s="71"/>
      <c r="AU129" s="71"/>
      <c r="BA129" s="236">
        <f t="shared" si="29"/>
        <v>0.8</v>
      </c>
    </row>
    <row r="130" spans="1:53" ht="27.95" hidden="1" customHeight="1" outlineLevel="4" x14ac:dyDescent="0.2">
      <c r="A130" s="258"/>
      <c r="B130" s="256"/>
      <c r="C130" s="10" t="s">
        <v>1164</v>
      </c>
      <c r="D130" s="10" t="s">
        <v>1200</v>
      </c>
      <c r="E130" s="10" t="s">
        <v>1203</v>
      </c>
      <c r="F130" s="78"/>
      <c r="G130" s="78"/>
      <c r="H130" s="10" t="s">
        <v>702</v>
      </c>
      <c r="I130" s="10" t="s">
        <v>27</v>
      </c>
      <c r="J130" s="10" t="s">
        <v>722</v>
      </c>
      <c r="K130" s="10">
        <v>3200</v>
      </c>
      <c r="L130" s="6">
        <v>937.5</v>
      </c>
      <c r="M130" s="6">
        <v>3000000</v>
      </c>
      <c r="N130" s="103" t="s">
        <v>192</v>
      </c>
      <c r="O130" s="103" t="s">
        <v>210</v>
      </c>
      <c r="P130" s="104">
        <v>8.3299999999999999E-2</v>
      </c>
      <c r="Q130" s="104">
        <v>8.3299999999999999E-2</v>
      </c>
      <c r="R130" s="104">
        <v>8.3299999999999999E-2</v>
      </c>
      <c r="S130" s="104">
        <v>8.3299999999999999E-2</v>
      </c>
      <c r="T130" s="104">
        <v>8.3299999999999999E-2</v>
      </c>
      <c r="U130" s="143">
        <v>8.3299999999999999E-2</v>
      </c>
      <c r="V130" s="104">
        <v>8.3299999999999999E-2</v>
      </c>
      <c r="W130" s="104">
        <v>8.3299999999999999E-2</v>
      </c>
      <c r="X130" s="104">
        <v>8.3299999999999999E-2</v>
      </c>
      <c r="Y130" s="104">
        <v>8.3299999999999999E-2</v>
      </c>
      <c r="Z130" s="104">
        <v>8.3299999999999999E-2</v>
      </c>
      <c r="AA130" s="104">
        <v>8.3299999999999999E-2</v>
      </c>
      <c r="AB130" s="194">
        <f t="shared" si="51"/>
        <v>0.99960000000000016</v>
      </c>
      <c r="AC130" s="105">
        <v>0.08</v>
      </c>
      <c r="AD130" s="105">
        <v>0.08</v>
      </c>
      <c r="AE130" s="105">
        <v>0.08</v>
      </c>
      <c r="AF130" s="105">
        <v>0.08</v>
      </c>
      <c r="AG130" s="104">
        <v>0.08</v>
      </c>
      <c r="AH130" s="143">
        <v>0.08</v>
      </c>
      <c r="AI130" s="105">
        <v>0</v>
      </c>
      <c r="AJ130" s="105">
        <v>0</v>
      </c>
      <c r="AK130" s="105">
        <v>0</v>
      </c>
      <c r="AL130" s="105">
        <v>0</v>
      </c>
      <c r="AM130" s="105">
        <v>0</v>
      </c>
      <c r="AN130" s="105">
        <v>0</v>
      </c>
      <c r="AO130" s="21">
        <f t="shared" si="49"/>
        <v>0.48000000000000004</v>
      </c>
      <c r="AP130" s="189">
        <f t="shared" si="52"/>
        <v>0.96038415366146468</v>
      </c>
      <c r="AQ130" s="91" t="str">
        <f>+IF(AP130="","",IF(AND(SUM($P130:U130)=1,SUM($AC130:AH130)=1),"TERMINADA",IF(SUM($P130:U130)=0,"SIN INICIAR",IF(AP130&gt;1,"ADELANTADA",IF(AP130&lt;0.6,"CRÍTICA",IF(AP130&lt;0.95,"EN PROCESO","GESTIÓN NORMAL"))))))</f>
        <v>GESTIÓN NORMAL</v>
      </c>
      <c r="AR130" s="38" t="str">
        <f t="shared" si="50"/>
        <v>J</v>
      </c>
      <c r="AS130" s="71"/>
      <c r="AT130" s="71"/>
      <c r="AU130" s="71"/>
      <c r="BA130" s="236">
        <f t="shared" si="29"/>
        <v>0.52</v>
      </c>
    </row>
    <row r="131" spans="1:53" ht="27.95" hidden="1" customHeight="1" outlineLevel="4" x14ac:dyDescent="0.2">
      <c r="A131" s="258"/>
      <c r="B131" s="256"/>
      <c r="C131" s="10" t="s">
        <v>1164</v>
      </c>
      <c r="D131" s="10" t="s">
        <v>1200</v>
      </c>
      <c r="E131" s="10" t="s">
        <v>1201</v>
      </c>
      <c r="F131" s="78"/>
      <c r="G131" s="78"/>
      <c r="H131" s="10" t="s">
        <v>702</v>
      </c>
      <c r="I131" s="10" t="s">
        <v>27</v>
      </c>
      <c r="J131" s="10" t="s">
        <v>719</v>
      </c>
      <c r="K131" s="10">
        <v>1</v>
      </c>
      <c r="L131" s="6">
        <v>5050000</v>
      </c>
      <c r="M131" s="6">
        <v>5050000</v>
      </c>
      <c r="N131" s="103" t="s">
        <v>192</v>
      </c>
      <c r="O131" s="103" t="s">
        <v>210</v>
      </c>
      <c r="P131" s="104">
        <v>8.3299999999999999E-2</v>
      </c>
      <c r="Q131" s="104">
        <v>8.3299999999999999E-2</v>
      </c>
      <c r="R131" s="104">
        <v>8.3299999999999999E-2</v>
      </c>
      <c r="S131" s="104">
        <v>8.3299999999999999E-2</v>
      </c>
      <c r="T131" s="104">
        <v>8.3299999999999999E-2</v>
      </c>
      <c r="U131" s="143">
        <v>8.3299999999999999E-2</v>
      </c>
      <c r="V131" s="104">
        <v>8.3299999999999999E-2</v>
      </c>
      <c r="W131" s="104">
        <v>8.3299999999999999E-2</v>
      </c>
      <c r="X131" s="104">
        <v>8.3299999999999999E-2</v>
      </c>
      <c r="Y131" s="104">
        <v>8.3299999999999999E-2</v>
      </c>
      <c r="Z131" s="104">
        <v>8.3299999999999999E-2</v>
      </c>
      <c r="AA131" s="104">
        <v>8.3299999999999999E-2</v>
      </c>
      <c r="AB131" s="194">
        <f t="shared" si="51"/>
        <v>0.99960000000000016</v>
      </c>
      <c r="AC131" s="105">
        <v>0.08</v>
      </c>
      <c r="AD131" s="105">
        <v>0.08</v>
      </c>
      <c r="AE131" s="105">
        <v>0.08</v>
      </c>
      <c r="AF131" s="105">
        <v>0.08</v>
      </c>
      <c r="AG131" s="104">
        <v>0.09</v>
      </c>
      <c r="AH131" s="143">
        <v>0.08</v>
      </c>
      <c r="AI131" s="105">
        <v>0</v>
      </c>
      <c r="AJ131" s="105">
        <v>0</v>
      </c>
      <c r="AK131" s="105">
        <v>0</v>
      </c>
      <c r="AL131" s="105">
        <v>0</v>
      </c>
      <c r="AM131" s="105">
        <v>0</v>
      </c>
      <c r="AN131" s="105">
        <v>0</v>
      </c>
      <c r="AO131" s="21">
        <f t="shared" si="49"/>
        <v>0.49000000000000005</v>
      </c>
      <c r="AP131" s="189">
        <f t="shared" si="52"/>
        <v>0.98039215686274528</v>
      </c>
      <c r="AQ131" s="91" t="str">
        <f>+IF(AP131="","",IF(AND(SUM($P131:U131)=1,SUM($AC131:AH131)=1),"TERMINADA",IF(SUM($P131:U131)=0,"SIN INICIAR",IF(AP131&gt;1,"ADELANTADA",IF(AP131&lt;0.6,"CRÍTICA",IF(AP131&lt;0.95,"EN PROCESO","GESTIÓN NORMAL"))))))</f>
        <v>GESTIÓN NORMAL</v>
      </c>
      <c r="AR131" s="38" t="str">
        <f t="shared" si="50"/>
        <v>J</v>
      </c>
      <c r="AS131" s="71"/>
      <c r="AT131" s="71"/>
      <c r="AU131" s="71"/>
      <c r="BA131" s="236">
        <f t="shared" ref="BA131:BA194" si="53">100%-AO131</f>
        <v>0.51</v>
      </c>
    </row>
    <row r="132" spans="1:53" ht="27.95" hidden="1" customHeight="1" outlineLevel="4" x14ac:dyDescent="0.2">
      <c r="A132" s="258"/>
      <c r="B132" s="256"/>
      <c r="C132" s="10" t="s">
        <v>1164</v>
      </c>
      <c r="D132" s="10" t="s">
        <v>1200</v>
      </c>
      <c r="E132" s="10" t="s">
        <v>1202</v>
      </c>
      <c r="F132" s="78"/>
      <c r="G132" s="78"/>
      <c r="H132" s="10" t="s">
        <v>702</v>
      </c>
      <c r="I132" s="10" t="s">
        <v>27</v>
      </c>
      <c r="J132" s="10" t="s">
        <v>721</v>
      </c>
      <c r="K132" s="10">
        <v>500</v>
      </c>
      <c r="L132" s="6">
        <v>6000</v>
      </c>
      <c r="M132" s="6">
        <v>3000000</v>
      </c>
      <c r="N132" s="103" t="s">
        <v>192</v>
      </c>
      <c r="O132" s="103" t="s">
        <v>210</v>
      </c>
      <c r="P132" s="104">
        <v>0</v>
      </c>
      <c r="Q132" s="104">
        <v>0.5</v>
      </c>
      <c r="R132" s="104">
        <v>0</v>
      </c>
      <c r="S132" s="104">
        <v>0</v>
      </c>
      <c r="T132" s="104">
        <v>0</v>
      </c>
      <c r="U132" s="143">
        <v>0</v>
      </c>
      <c r="V132" s="104">
        <v>0.5</v>
      </c>
      <c r="W132" s="104">
        <v>0</v>
      </c>
      <c r="X132" s="104">
        <v>0</v>
      </c>
      <c r="Y132" s="104">
        <v>0</v>
      </c>
      <c r="Z132" s="104">
        <v>0</v>
      </c>
      <c r="AA132" s="104">
        <v>0</v>
      </c>
      <c r="AB132" s="194">
        <f t="shared" si="51"/>
        <v>1</v>
      </c>
      <c r="AC132" s="105">
        <v>0</v>
      </c>
      <c r="AD132" s="105">
        <v>0.5</v>
      </c>
      <c r="AE132" s="105">
        <v>0</v>
      </c>
      <c r="AF132" s="105">
        <v>0</v>
      </c>
      <c r="AG132" s="104">
        <v>0</v>
      </c>
      <c r="AH132" s="143">
        <v>0</v>
      </c>
      <c r="AI132" s="105">
        <v>0</v>
      </c>
      <c r="AJ132" s="105">
        <v>0</v>
      </c>
      <c r="AK132" s="105">
        <v>0</v>
      </c>
      <c r="AL132" s="105">
        <v>0</v>
      </c>
      <c r="AM132" s="105">
        <v>0</v>
      </c>
      <c r="AN132" s="105">
        <v>0</v>
      </c>
      <c r="AO132" s="21">
        <f t="shared" si="49"/>
        <v>0.5</v>
      </c>
      <c r="AP132" s="189">
        <f t="shared" si="52"/>
        <v>1</v>
      </c>
      <c r="AQ132" s="91" t="str">
        <f>+IF(AP132="","",IF(AND(SUM($P132:U132)=1,SUM($AC132:AH132)=1),"TERMINADA",IF(SUM($P132:U132)=0,"SIN INICIAR",IF(AP132&gt;1,"ADELANTADA",IF(AP132&lt;0.6,"CRÍTICA",IF(AP132&lt;0.95,"EN PROCESO","GESTIÓN NORMAL"))))))</f>
        <v>GESTIÓN NORMAL</v>
      </c>
      <c r="AR132" s="38" t="str">
        <f t="shared" si="50"/>
        <v>J</v>
      </c>
      <c r="AS132" s="71"/>
      <c r="AT132" s="71"/>
      <c r="AU132" s="71"/>
      <c r="BA132" s="236">
        <f t="shared" si="53"/>
        <v>0.5</v>
      </c>
    </row>
    <row r="133" spans="1:53" ht="27.95" hidden="1" customHeight="1" outlineLevel="4" x14ac:dyDescent="0.2">
      <c r="A133" s="258"/>
      <c r="B133" s="256"/>
      <c r="C133" s="10" t="s">
        <v>1164</v>
      </c>
      <c r="D133" s="10" t="s">
        <v>1184</v>
      </c>
      <c r="E133" s="10" t="s">
        <v>1186</v>
      </c>
      <c r="F133" s="78"/>
      <c r="G133" s="78"/>
      <c r="H133" s="10" t="s">
        <v>702</v>
      </c>
      <c r="I133" s="10" t="s">
        <v>111</v>
      </c>
      <c r="J133" s="10" t="s">
        <v>705</v>
      </c>
      <c r="K133" s="10">
        <v>108</v>
      </c>
      <c r="L133" s="6">
        <v>64814.814814814818</v>
      </c>
      <c r="M133" s="6">
        <v>7000000</v>
      </c>
      <c r="N133" s="103" t="s">
        <v>192</v>
      </c>
      <c r="O133" s="103" t="s">
        <v>210</v>
      </c>
      <c r="P133" s="104">
        <v>0</v>
      </c>
      <c r="Q133" s="104">
        <v>0</v>
      </c>
      <c r="R133" s="104">
        <v>0.25</v>
      </c>
      <c r="S133" s="104">
        <v>0</v>
      </c>
      <c r="T133" s="104">
        <v>0</v>
      </c>
      <c r="U133" s="143">
        <v>0.25</v>
      </c>
      <c r="V133" s="104">
        <v>0</v>
      </c>
      <c r="W133" s="104">
        <v>0</v>
      </c>
      <c r="X133" s="104">
        <v>0.25</v>
      </c>
      <c r="Y133" s="104">
        <v>0</v>
      </c>
      <c r="Z133" s="104">
        <v>0</v>
      </c>
      <c r="AA133" s="104">
        <v>0.25</v>
      </c>
      <c r="AB133" s="194">
        <f t="shared" si="51"/>
        <v>1</v>
      </c>
      <c r="AC133" s="105">
        <v>0</v>
      </c>
      <c r="AD133" s="105">
        <v>0</v>
      </c>
      <c r="AE133" s="105">
        <v>0.25</v>
      </c>
      <c r="AF133" s="105">
        <v>0</v>
      </c>
      <c r="AG133" s="104">
        <v>0</v>
      </c>
      <c r="AH133" s="143">
        <v>0.25</v>
      </c>
      <c r="AI133" s="105">
        <v>0</v>
      </c>
      <c r="AJ133" s="105">
        <v>0</v>
      </c>
      <c r="AK133" s="105">
        <v>0</v>
      </c>
      <c r="AL133" s="105">
        <v>0</v>
      </c>
      <c r="AM133" s="105">
        <v>0</v>
      </c>
      <c r="AN133" s="105">
        <v>0</v>
      </c>
      <c r="AO133" s="21">
        <f t="shared" si="49"/>
        <v>0.5</v>
      </c>
      <c r="AP133" s="189">
        <f t="shared" si="52"/>
        <v>1</v>
      </c>
      <c r="AQ133" s="91" t="str">
        <f>+IF(AP133="","",IF(AND(SUM($P133:U133)=1,SUM($AC133:AH133)=1),"TERMINADA",IF(SUM($P133:U133)=0,"SIN INICIAR",IF(AP133&gt;1,"ADELANTADA",IF(AP133&lt;0.6,"CRÍTICA",IF(AP133&lt;0.95,"EN PROCESO","GESTIÓN NORMAL"))))))</f>
        <v>GESTIÓN NORMAL</v>
      </c>
      <c r="AR133" s="38" t="str">
        <f t="shared" si="50"/>
        <v>J</v>
      </c>
      <c r="AS133" s="71"/>
      <c r="AT133" s="71"/>
      <c r="AU133" s="71"/>
      <c r="BA133" s="236">
        <f t="shared" si="53"/>
        <v>0.5</v>
      </c>
    </row>
    <row r="134" spans="1:53" ht="27.95" hidden="1" customHeight="1" outlineLevel="4" x14ac:dyDescent="0.2">
      <c r="A134" s="258"/>
      <c r="B134" s="256"/>
      <c r="C134" s="10" t="s">
        <v>1164</v>
      </c>
      <c r="D134" s="10" t="s">
        <v>1184</v>
      </c>
      <c r="E134" s="10" t="s">
        <v>1436</v>
      </c>
      <c r="F134" s="78"/>
      <c r="G134" s="78"/>
      <c r="H134" s="10" t="s">
        <v>702</v>
      </c>
      <c r="I134" s="10" t="s">
        <v>36</v>
      </c>
      <c r="J134" s="10" t="s">
        <v>706</v>
      </c>
      <c r="K134" s="10">
        <v>7</v>
      </c>
      <c r="L134" s="6">
        <v>100000</v>
      </c>
      <c r="M134" s="6">
        <v>700000</v>
      </c>
      <c r="N134" s="103" t="s">
        <v>192</v>
      </c>
      <c r="O134" s="103" t="s">
        <v>210</v>
      </c>
      <c r="P134" s="104">
        <v>0</v>
      </c>
      <c r="Q134" s="104">
        <v>0</v>
      </c>
      <c r="R134" s="104">
        <v>0.25</v>
      </c>
      <c r="S134" s="104">
        <v>0</v>
      </c>
      <c r="T134" s="104">
        <v>0</v>
      </c>
      <c r="U134" s="143">
        <v>0.25</v>
      </c>
      <c r="V134" s="104">
        <v>0</v>
      </c>
      <c r="W134" s="104">
        <v>0</v>
      </c>
      <c r="X134" s="104">
        <v>0.25</v>
      </c>
      <c r="Y134" s="104">
        <v>0</v>
      </c>
      <c r="Z134" s="104">
        <v>0</v>
      </c>
      <c r="AA134" s="104">
        <v>0.25</v>
      </c>
      <c r="AB134" s="194">
        <f t="shared" si="51"/>
        <v>1</v>
      </c>
      <c r="AC134" s="105">
        <v>0</v>
      </c>
      <c r="AD134" s="105">
        <v>0</v>
      </c>
      <c r="AE134" s="105">
        <v>0.25</v>
      </c>
      <c r="AF134" s="105">
        <v>0</v>
      </c>
      <c r="AG134" s="104">
        <v>0</v>
      </c>
      <c r="AH134" s="143">
        <v>0.25</v>
      </c>
      <c r="AI134" s="105">
        <v>0</v>
      </c>
      <c r="AJ134" s="105">
        <v>0</v>
      </c>
      <c r="AK134" s="105">
        <v>0</v>
      </c>
      <c r="AL134" s="105">
        <v>0</v>
      </c>
      <c r="AM134" s="105">
        <v>0</v>
      </c>
      <c r="AN134" s="105">
        <v>0</v>
      </c>
      <c r="AO134" s="21">
        <f t="shared" si="49"/>
        <v>0.5</v>
      </c>
      <c r="AP134" s="189">
        <f t="shared" si="52"/>
        <v>1</v>
      </c>
      <c r="AQ134" s="91" t="str">
        <f>+IF(AP134="","",IF(AND(SUM($P134:U134)=1,SUM($AC134:AH134)=1),"TERMINADA",IF(SUM($P134:U134)=0,"SIN INICIAR",IF(AP134&gt;1,"ADELANTADA",IF(AP134&lt;0.6,"CRÍTICA",IF(AP134&lt;0.95,"EN PROCESO","GESTIÓN NORMAL"))))))</f>
        <v>GESTIÓN NORMAL</v>
      </c>
      <c r="AR134" s="38" t="str">
        <f t="shared" si="50"/>
        <v>J</v>
      </c>
      <c r="AS134" s="71"/>
      <c r="AT134" s="71"/>
      <c r="AU134" s="71"/>
      <c r="BA134" s="236">
        <f t="shared" si="53"/>
        <v>0.5</v>
      </c>
    </row>
    <row r="135" spans="1:53" ht="27.95" hidden="1" customHeight="1" outlineLevel="4" x14ac:dyDescent="0.2">
      <c r="A135" s="258"/>
      <c r="B135" s="256"/>
      <c r="C135" s="10" t="s">
        <v>1164</v>
      </c>
      <c r="D135" s="10" t="s">
        <v>1184</v>
      </c>
      <c r="E135" s="10" t="s">
        <v>1187</v>
      </c>
      <c r="F135" s="78"/>
      <c r="G135" s="78"/>
      <c r="H135" s="10" t="s">
        <v>702</v>
      </c>
      <c r="I135" s="10" t="s">
        <v>27</v>
      </c>
      <c r="J135" s="10" t="s">
        <v>707</v>
      </c>
      <c r="K135" s="10">
        <v>9</v>
      </c>
      <c r="L135" s="6">
        <v>222222.22222222222</v>
      </c>
      <c r="M135" s="6">
        <v>2000000</v>
      </c>
      <c r="N135" s="103" t="s">
        <v>192</v>
      </c>
      <c r="O135" s="103" t="s">
        <v>210</v>
      </c>
      <c r="P135" s="104">
        <v>0</v>
      </c>
      <c r="Q135" s="104">
        <v>0</v>
      </c>
      <c r="R135" s="104">
        <v>0</v>
      </c>
      <c r="S135" s="104">
        <v>0.5</v>
      </c>
      <c r="T135" s="104">
        <v>0</v>
      </c>
      <c r="U135" s="143">
        <v>0</v>
      </c>
      <c r="V135" s="104">
        <v>0</v>
      </c>
      <c r="W135" s="104">
        <v>0.5</v>
      </c>
      <c r="X135" s="104">
        <v>0</v>
      </c>
      <c r="Y135" s="104">
        <v>0</v>
      </c>
      <c r="Z135" s="104">
        <v>0</v>
      </c>
      <c r="AA135" s="104">
        <v>0</v>
      </c>
      <c r="AB135" s="194">
        <f t="shared" si="51"/>
        <v>1</v>
      </c>
      <c r="AC135" s="105">
        <v>0</v>
      </c>
      <c r="AD135" s="105">
        <v>0</v>
      </c>
      <c r="AE135" s="105">
        <v>0</v>
      </c>
      <c r="AF135" s="105">
        <v>0.5</v>
      </c>
      <c r="AG135" s="104">
        <v>0</v>
      </c>
      <c r="AH135" s="143">
        <v>0</v>
      </c>
      <c r="AI135" s="105">
        <v>0</v>
      </c>
      <c r="AJ135" s="105">
        <v>0</v>
      </c>
      <c r="AK135" s="105">
        <v>0</v>
      </c>
      <c r="AL135" s="105">
        <v>0</v>
      </c>
      <c r="AM135" s="105">
        <v>0</v>
      </c>
      <c r="AN135" s="105">
        <v>0</v>
      </c>
      <c r="AO135" s="21">
        <f t="shared" si="49"/>
        <v>0.5</v>
      </c>
      <c r="AP135" s="189">
        <f t="shared" si="52"/>
        <v>1</v>
      </c>
      <c r="AQ135" s="91" t="str">
        <f>+IF(AP135="","",IF(AND(SUM($P135:U135)=1,SUM($AC135:AH135)=1),"TERMINADA",IF(SUM($P135:U135)=0,"SIN INICIAR",IF(AP135&gt;1,"ADELANTADA",IF(AP135&lt;0.6,"CRÍTICA",IF(AP135&lt;0.95,"EN PROCESO","GESTIÓN NORMAL"))))))</f>
        <v>GESTIÓN NORMAL</v>
      </c>
      <c r="AR135" s="38" t="str">
        <f t="shared" si="50"/>
        <v>J</v>
      </c>
      <c r="AS135" s="71"/>
      <c r="AT135" s="71"/>
      <c r="AU135" s="71"/>
      <c r="BA135" s="236">
        <f t="shared" si="53"/>
        <v>0.5</v>
      </c>
    </row>
    <row r="136" spans="1:53" ht="27.95" hidden="1" customHeight="1" outlineLevel="4" x14ac:dyDescent="0.2">
      <c r="A136" s="258"/>
      <c r="B136" s="256"/>
      <c r="C136" s="10" t="s">
        <v>1164</v>
      </c>
      <c r="D136" s="10" t="s">
        <v>1184</v>
      </c>
      <c r="E136" s="10" t="s">
        <v>1185</v>
      </c>
      <c r="F136" s="78"/>
      <c r="G136" s="78"/>
      <c r="H136" s="10" t="s">
        <v>702</v>
      </c>
      <c r="I136" s="10" t="s">
        <v>27</v>
      </c>
      <c r="J136" s="10" t="s">
        <v>703</v>
      </c>
      <c r="K136" s="10">
        <v>404</v>
      </c>
      <c r="L136" s="6">
        <v>57957.920792079211</v>
      </c>
      <c r="M136" s="6">
        <v>23415000</v>
      </c>
      <c r="N136" s="103" t="s">
        <v>192</v>
      </c>
      <c r="O136" s="103" t="s">
        <v>210</v>
      </c>
      <c r="P136" s="104">
        <v>8.3299999999999999E-2</v>
      </c>
      <c r="Q136" s="104">
        <v>8.3299999999999999E-2</v>
      </c>
      <c r="R136" s="104">
        <v>8.3299999999999999E-2</v>
      </c>
      <c r="S136" s="104">
        <v>8.3299999999999999E-2</v>
      </c>
      <c r="T136" s="104">
        <v>8.3299999999999999E-2</v>
      </c>
      <c r="U136" s="143">
        <v>8.3299999999999999E-2</v>
      </c>
      <c r="V136" s="104">
        <v>8.3299999999999999E-2</v>
      </c>
      <c r="W136" s="104">
        <v>8.3299999999999999E-2</v>
      </c>
      <c r="X136" s="104">
        <v>8.3299999999999999E-2</v>
      </c>
      <c r="Y136" s="104">
        <v>8.3299999999999999E-2</v>
      </c>
      <c r="Z136" s="104">
        <v>8.3299999999999999E-2</v>
      </c>
      <c r="AA136" s="104">
        <v>8.3299999999999999E-2</v>
      </c>
      <c r="AB136" s="194">
        <f t="shared" si="51"/>
        <v>0.99960000000000016</v>
      </c>
      <c r="AC136" s="105">
        <v>0.08</v>
      </c>
      <c r="AD136" s="105">
        <v>0.08</v>
      </c>
      <c r="AE136" s="105">
        <v>0.08</v>
      </c>
      <c r="AF136" s="105">
        <v>0.08</v>
      </c>
      <c r="AG136" s="104">
        <v>0.08</v>
      </c>
      <c r="AH136" s="143">
        <v>8.3299999999999999E-2</v>
      </c>
      <c r="AI136" s="105">
        <v>0</v>
      </c>
      <c r="AJ136" s="105">
        <v>0</v>
      </c>
      <c r="AK136" s="105">
        <v>0</v>
      </c>
      <c r="AL136" s="105">
        <v>0</v>
      </c>
      <c r="AM136" s="105">
        <v>0</v>
      </c>
      <c r="AN136" s="105">
        <v>0</v>
      </c>
      <c r="AO136" s="21">
        <f t="shared" si="49"/>
        <v>0.48330000000000001</v>
      </c>
      <c r="AP136" s="189">
        <f t="shared" si="52"/>
        <v>0.96698679471788729</v>
      </c>
      <c r="AQ136" s="91" t="str">
        <f>+IF(AP136="","",IF(AND(SUM($P136:U136)=1,SUM($AC136:AH136)=1),"TERMINADA",IF(SUM($P136:U136)=0,"SIN INICIAR",IF(AP136&gt;1,"ADELANTADA",IF(AP136&lt;0.6,"CRÍTICA",IF(AP136&lt;0.95,"EN PROCESO","GESTIÓN NORMAL"))))))</f>
        <v>GESTIÓN NORMAL</v>
      </c>
      <c r="AR136" s="38" t="str">
        <f t="shared" si="50"/>
        <v>J</v>
      </c>
      <c r="AS136" s="71"/>
      <c r="AT136" s="71"/>
      <c r="AU136" s="71"/>
      <c r="BA136" s="236">
        <f t="shared" si="53"/>
        <v>0.51669999999999994</v>
      </c>
    </row>
    <row r="137" spans="1:53" ht="27.95" hidden="1" customHeight="1" outlineLevel="4" x14ac:dyDescent="0.2">
      <c r="A137" s="258"/>
      <c r="B137" s="256"/>
      <c r="C137" s="10" t="s">
        <v>1164</v>
      </c>
      <c r="D137" s="10" t="s">
        <v>1190</v>
      </c>
      <c r="E137" s="10" t="s">
        <v>1191</v>
      </c>
      <c r="F137" s="78"/>
      <c r="G137" s="78"/>
      <c r="H137" s="10" t="s">
        <v>702</v>
      </c>
      <c r="I137" s="10" t="s">
        <v>111</v>
      </c>
      <c r="J137" s="10" t="s">
        <v>709</v>
      </c>
      <c r="K137" s="10">
        <v>98</v>
      </c>
      <c r="L137" s="6">
        <v>61224.489795918365</v>
      </c>
      <c r="M137" s="6">
        <v>6000000</v>
      </c>
      <c r="N137" s="103" t="s">
        <v>192</v>
      </c>
      <c r="O137" s="103" t="s">
        <v>210</v>
      </c>
      <c r="P137" s="104">
        <v>0</v>
      </c>
      <c r="Q137" s="104">
        <v>0</v>
      </c>
      <c r="R137" s="104">
        <v>0</v>
      </c>
      <c r="S137" s="104">
        <v>0</v>
      </c>
      <c r="T137" s="104">
        <v>0.125</v>
      </c>
      <c r="U137" s="143">
        <v>0.125</v>
      </c>
      <c r="V137" s="104">
        <v>0.125</v>
      </c>
      <c r="W137" s="104">
        <v>0.125</v>
      </c>
      <c r="X137" s="104">
        <v>0.125</v>
      </c>
      <c r="Y137" s="104">
        <v>0.125</v>
      </c>
      <c r="Z137" s="104">
        <v>0.125</v>
      </c>
      <c r="AA137" s="104">
        <v>0.125</v>
      </c>
      <c r="AB137" s="194">
        <f t="shared" si="51"/>
        <v>1</v>
      </c>
      <c r="AC137" s="105">
        <v>0</v>
      </c>
      <c r="AD137" s="105">
        <v>0</v>
      </c>
      <c r="AE137" s="105">
        <v>0</v>
      </c>
      <c r="AF137" s="105">
        <v>0</v>
      </c>
      <c r="AG137" s="104">
        <v>0.12</v>
      </c>
      <c r="AH137" s="143">
        <v>0.13</v>
      </c>
      <c r="AI137" s="105">
        <v>0</v>
      </c>
      <c r="AJ137" s="105">
        <v>0</v>
      </c>
      <c r="AK137" s="105">
        <v>0</v>
      </c>
      <c r="AL137" s="105">
        <v>0</v>
      </c>
      <c r="AM137" s="105">
        <v>0</v>
      </c>
      <c r="AN137" s="105">
        <v>0</v>
      </c>
      <c r="AO137" s="21">
        <f t="shared" si="49"/>
        <v>0.25</v>
      </c>
      <c r="AP137" s="189">
        <f t="shared" si="52"/>
        <v>1</v>
      </c>
      <c r="AQ137" s="91" t="str">
        <f>+IF(AP137="","",IF(AND(SUM($P137:U137)=1,SUM($AC137:AH137)=1),"TERMINADA",IF(SUM($P137:U137)=0,"SIN INICIAR",IF(AP137&gt;1,"ADELANTADA",IF(AP137&lt;0.6,"CRÍTICA",IF(AP137&lt;0.95,"EN PROCESO","GESTIÓN NORMAL"))))))</f>
        <v>GESTIÓN NORMAL</v>
      </c>
      <c r="AR137" s="38" t="str">
        <f t="shared" si="50"/>
        <v>J</v>
      </c>
      <c r="AS137" s="71"/>
      <c r="AT137" s="71"/>
      <c r="AU137" s="71"/>
      <c r="BA137" s="236">
        <f t="shared" si="53"/>
        <v>0.75</v>
      </c>
    </row>
    <row r="138" spans="1:53" ht="27.95" hidden="1" customHeight="1" outlineLevel="4" x14ac:dyDescent="0.2">
      <c r="A138" s="258"/>
      <c r="B138" s="256"/>
      <c r="C138" s="10" t="s">
        <v>1164</v>
      </c>
      <c r="D138" s="10" t="s">
        <v>1190</v>
      </c>
      <c r="E138" s="10" t="s">
        <v>1192</v>
      </c>
      <c r="F138" s="78"/>
      <c r="G138" s="78"/>
      <c r="H138" s="10" t="s">
        <v>702</v>
      </c>
      <c r="I138" s="10" t="s">
        <v>36</v>
      </c>
      <c r="J138" s="10" t="s">
        <v>711</v>
      </c>
      <c r="K138" s="10">
        <v>8</v>
      </c>
      <c r="L138" s="6">
        <v>250000</v>
      </c>
      <c r="M138" s="6">
        <v>2000000</v>
      </c>
      <c r="N138" s="103" t="s">
        <v>192</v>
      </c>
      <c r="O138" s="103" t="s">
        <v>210</v>
      </c>
      <c r="P138" s="104">
        <v>8.3299999999999999E-2</v>
      </c>
      <c r="Q138" s="104">
        <v>8.3299999999999999E-2</v>
      </c>
      <c r="R138" s="104">
        <v>8.3299999999999999E-2</v>
      </c>
      <c r="S138" s="104">
        <v>8.3299999999999999E-2</v>
      </c>
      <c r="T138" s="104">
        <v>8.3299999999999999E-2</v>
      </c>
      <c r="U138" s="143">
        <v>8.3299999999999999E-2</v>
      </c>
      <c r="V138" s="104">
        <v>8.3299999999999999E-2</v>
      </c>
      <c r="W138" s="104">
        <v>8.3299999999999999E-2</v>
      </c>
      <c r="X138" s="104">
        <v>8.3299999999999999E-2</v>
      </c>
      <c r="Y138" s="104">
        <v>8.3299999999999999E-2</v>
      </c>
      <c r="Z138" s="104">
        <v>8.3299999999999999E-2</v>
      </c>
      <c r="AA138" s="104">
        <v>8.3299999999999999E-2</v>
      </c>
      <c r="AB138" s="194">
        <f t="shared" si="51"/>
        <v>0.99960000000000016</v>
      </c>
      <c r="AC138" s="105">
        <v>0.08</v>
      </c>
      <c r="AD138" s="105">
        <v>0.08</v>
      </c>
      <c r="AE138" s="105">
        <v>0.08</v>
      </c>
      <c r="AF138" s="105">
        <v>0.08</v>
      </c>
      <c r="AG138" s="104">
        <v>0.08</v>
      </c>
      <c r="AH138" s="143">
        <v>8.3299999999999999E-2</v>
      </c>
      <c r="AI138" s="105">
        <v>0</v>
      </c>
      <c r="AJ138" s="105">
        <v>0</v>
      </c>
      <c r="AK138" s="105">
        <v>0</v>
      </c>
      <c r="AL138" s="105">
        <v>0</v>
      </c>
      <c r="AM138" s="105">
        <v>0</v>
      </c>
      <c r="AN138" s="105">
        <v>0</v>
      </c>
      <c r="AO138" s="21">
        <f t="shared" si="49"/>
        <v>0.48330000000000001</v>
      </c>
      <c r="AP138" s="189">
        <f t="shared" si="52"/>
        <v>0.96698679471788729</v>
      </c>
      <c r="AQ138" s="91" t="str">
        <f>+IF(AP138="","",IF(AND(SUM($P138:U138)=1,SUM($AC138:AH138)=1),"TERMINADA",IF(SUM($P138:U138)=0,"SIN INICIAR",IF(AP138&gt;1,"ADELANTADA",IF(AP138&lt;0.6,"CRÍTICA",IF(AP138&lt;0.95,"EN PROCESO","GESTIÓN NORMAL"))))))</f>
        <v>GESTIÓN NORMAL</v>
      </c>
      <c r="AR138" s="38" t="str">
        <f t="shared" si="50"/>
        <v>J</v>
      </c>
      <c r="AS138" s="71"/>
      <c r="AT138" s="71"/>
      <c r="AU138" s="71"/>
      <c r="BA138" s="236">
        <f t="shared" si="53"/>
        <v>0.51669999999999994</v>
      </c>
    </row>
    <row r="139" spans="1:53" ht="27.95" hidden="1" customHeight="1" outlineLevel="4" x14ac:dyDescent="0.2">
      <c r="A139" s="258"/>
      <c r="B139" s="256"/>
      <c r="C139" s="10" t="s">
        <v>1164</v>
      </c>
      <c r="D139" s="10" t="s">
        <v>1165</v>
      </c>
      <c r="E139" s="10" t="s">
        <v>1167</v>
      </c>
      <c r="F139" s="78"/>
      <c r="G139" s="78"/>
      <c r="H139" s="10" t="s">
        <v>681</v>
      </c>
      <c r="I139" s="10" t="s">
        <v>614</v>
      </c>
      <c r="J139" s="10" t="s">
        <v>683</v>
      </c>
      <c r="K139" s="10">
        <v>51</v>
      </c>
      <c r="L139" s="6">
        <v>58823.529411764706</v>
      </c>
      <c r="M139" s="6">
        <v>3000000</v>
      </c>
      <c r="N139" s="103" t="s">
        <v>192</v>
      </c>
      <c r="O139" s="103" t="s">
        <v>210</v>
      </c>
      <c r="P139" s="104">
        <v>8.3299999999999999E-2</v>
      </c>
      <c r="Q139" s="104">
        <v>8.3299999999999999E-2</v>
      </c>
      <c r="R139" s="104">
        <v>8.3299999999999999E-2</v>
      </c>
      <c r="S139" s="104">
        <v>8.3299999999999999E-2</v>
      </c>
      <c r="T139" s="104">
        <v>8.3299999999999999E-2</v>
      </c>
      <c r="U139" s="143">
        <v>8.3299999999999999E-2</v>
      </c>
      <c r="V139" s="104">
        <v>8.3299999999999999E-2</v>
      </c>
      <c r="W139" s="104">
        <v>8.3299999999999999E-2</v>
      </c>
      <c r="X139" s="104">
        <v>8.3299999999999999E-2</v>
      </c>
      <c r="Y139" s="104">
        <v>8.3299999999999999E-2</v>
      </c>
      <c r="Z139" s="104">
        <v>8.3299999999999999E-2</v>
      </c>
      <c r="AA139" s="104">
        <v>8.3299999999999999E-2</v>
      </c>
      <c r="AB139" s="194">
        <f t="shared" si="51"/>
        <v>0.99960000000000016</v>
      </c>
      <c r="AC139" s="105">
        <v>0.08</v>
      </c>
      <c r="AD139" s="105">
        <v>0.08</v>
      </c>
      <c r="AE139" s="105">
        <v>0.08</v>
      </c>
      <c r="AF139" s="105">
        <v>0.08</v>
      </c>
      <c r="AG139" s="104">
        <v>0</v>
      </c>
      <c r="AH139" s="143">
        <v>8.3299999999999999E-2</v>
      </c>
      <c r="AI139" s="105">
        <v>0</v>
      </c>
      <c r="AJ139" s="105">
        <v>0</v>
      </c>
      <c r="AK139" s="105">
        <v>0</v>
      </c>
      <c r="AL139" s="105">
        <v>0</v>
      </c>
      <c r="AM139" s="105">
        <v>0</v>
      </c>
      <c r="AN139" s="105">
        <v>0</v>
      </c>
      <c r="AO139" s="21">
        <f t="shared" si="49"/>
        <v>0.40329999999999999</v>
      </c>
      <c r="AP139" s="189">
        <f t="shared" si="52"/>
        <v>0.80692276910764305</v>
      </c>
      <c r="AQ139" s="91" t="str">
        <f>+IF(AP139="","",IF(AND(SUM($P139:U139)=1,SUM($AC139:AH139)=1),"TERMINADA",IF(SUM($P139:U139)=0,"SIN INICIAR",IF(AP139&gt;1,"ADELANTADA",IF(AP139&lt;0.6,"CRÍTICA",IF(AP139&lt;0.95,"EN PROCESO","GESTIÓN NORMAL"))))))</f>
        <v>EN PROCESO</v>
      </c>
      <c r="AR139" s="38" t="str">
        <f t="shared" si="50"/>
        <v>K</v>
      </c>
      <c r="AS139" s="71"/>
      <c r="AT139" s="71"/>
      <c r="AU139" s="71"/>
      <c r="BA139" s="236">
        <f t="shared" si="53"/>
        <v>0.59670000000000001</v>
      </c>
    </row>
    <row r="140" spans="1:53" ht="27.95" hidden="1" customHeight="1" outlineLevel="4" x14ac:dyDescent="0.2">
      <c r="A140" s="258"/>
      <c r="B140" s="256"/>
      <c r="C140" s="10" t="s">
        <v>1164</v>
      </c>
      <c r="D140" s="10" t="s">
        <v>1165</v>
      </c>
      <c r="E140" s="10" t="s">
        <v>1166</v>
      </c>
      <c r="F140" s="78"/>
      <c r="G140" s="78"/>
      <c r="H140" s="10" t="s">
        <v>681</v>
      </c>
      <c r="I140" s="10" t="s">
        <v>614</v>
      </c>
      <c r="J140" s="10" t="s">
        <v>682</v>
      </c>
      <c r="K140" s="10">
        <v>4</v>
      </c>
      <c r="L140" s="6">
        <v>175000</v>
      </c>
      <c r="M140" s="6">
        <v>700000</v>
      </c>
      <c r="N140" s="103" t="s">
        <v>192</v>
      </c>
      <c r="O140" s="103" t="s">
        <v>210</v>
      </c>
      <c r="P140" s="104">
        <v>8.3299999999999999E-2</v>
      </c>
      <c r="Q140" s="104">
        <v>8.3299999999999999E-2</v>
      </c>
      <c r="R140" s="104">
        <v>8.3299999999999999E-2</v>
      </c>
      <c r="S140" s="104">
        <v>8.3299999999999999E-2</v>
      </c>
      <c r="T140" s="104">
        <v>8.3299999999999999E-2</v>
      </c>
      <c r="U140" s="143">
        <v>8.3299999999999999E-2</v>
      </c>
      <c r="V140" s="104">
        <v>8.3299999999999999E-2</v>
      </c>
      <c r="W140" s="104">
        <v>8.3299999999999999E-2</v>
      </c>
      <c r="X140" s="104">
        <v>8.3299999999999999E-2</v>
      </c>
      <c r="Y140" s="104">
        <v>8.3299999999999999E-2</v>
      </c>
      <c r="Z140" s="104">
        <v>8.3299999999999999E-2</v>
      </c>
      <c r="AA140" s="104">
        <v>8.3299999999999999E-2</v>
      </c>
      <c r="AB140" s="194">
        <f t="shared" si="51"/>
        <v>0.99960000000000016</v>
      </c>
      <c r="AC140" s="105">
        <v>0.08</v>
      </c>
      <c r="AD140" s="105">
        <v>0.08</v>
      </c>
      <c r="AE140" s="105">
        <v>0.08</v>
      </c>
      <c r="AF140" s="105">
        <v>0.08</v>
      </c>
      <c r="AG140" s="104">
        <v>0</v>
      </c>
      <c r="AH140" s="143">
        <v>8.3299999999999999E-2</v>
      </c>
      <c r="AI140" s="105">
        <v>0</v>
      </c>
      <c r="AJ140" s="105">
        <v>0</v>
      </c>
      <c r="AK140" s="105">
        <v>0</v>
      </c>
      <c r="AL140" s="105">
        <v>0</v>
      </c>
      <c r="AM140" s="105">
        <v>0</v>
      </c>
      <c r="AN140" s="105">
        <v>0</v>
      </c>
      <c r="AO140" s="21">
        <f t="shared" si="49"/>
        <v>0.40329999999999999</v>
      </c>
      <c r="AP140" s="189">
        <f t="shared" si="52"/>
        <v>0.80692276910764305</v>
      </c>
      <c r="AQ140" s="91" t="str">
        <f>+IF(AP140="","",IF(AND(SUM($P140:U140)=1,SUM($AC140:AH140)=1),"TERMINADA",IF(SUM($P140:U140)=0,"SIN INICIAR",IF(AP140&gt;1,"ADELANTADA",IF(AP140&lt;0.6,"CRÍTICA",IF(AP140&lt;0.95,"EN PROCESO","GESTIÓN NORMAL"))))))</f>
        <v>EN PROCESO</v>
      </c>
      <c r="AR140" s="38" t="str">
        <f t="shared" si="50"/>
        <v>K</v>
      </c>
      <c r="AS140" s="71" t="s">
        <v>1437</v>
      </c>
      <c r="AT140" s="71" t="s">
        <v>1438</v>
      </c>
      <c r="AU140" s="71"/>
      <c r="BA140" s="236">
        <f t="shared" si="53"/>
        <v>0.59670000000000001</v>
      </c>
    </row>
    <row r="141" spans="1:53" ht="27.95" hidden="1" customHeight="1" outlineLevel="4" x14ac:dyDescent="0.2">
      <c r="A141" s="258"/>
      <c r="B141" s="256"/>
      <c r="C141" s="10" t="s">
        <v>1164</v>
      </c>
      <c r="D141" s="10" t="s">
        <v>1165</v>
      </c>
      <c r="E141" s="10" t="s">
        <v>1168</v>
      </c>
      <c r="F141" s="78"/>
      <c r="G141" s="78"/>
      <c r="H141" s="10" t="s">
        <v>681</v>
      </c>
      <c r="I141" s="10" t="s">
        <v>27</v>
      </c>
      <c r="J141" s="10" t="s">
        <v>685</v>
      </c>
      <c r="K141" s="10">
        <v>9</v>
      </c>
      <c r="L141" s="6">
        <v>166666.66666666666</v>
      </c>
      <c r="M141" s="6">
        <v>1500000</v>
      </c>
      <c r="N141" s="103" t="s">
        <v>192</v>
      </c>
      <c r="O141" s="103" t="s">
        <v>210</v>
      </c>
      <c r="P141" s="104">
        <v>0</v>
      </c>
      <c r="Q141" s="104">
        <v>0.25</v>
      </c>
      <c r="R141" s="104">
        <v>0.2</v>
      </c>
      <c r="S141" s="104">
        <v>0.05</v>
      </c>
      <c r="T141" s="104">
        <v>0</v>
      </c>
      <c r="U141" s="143">
        <v>0</v>
      </c>
      <c r="V141" s="104">
        <v>0</v>
      </c>
      <c r="W141" s="104">
        <v>0</v>
      </c>
      <c r="X141" s="104">
        <v>0</v>
      </c>
      <c r="Y141" s="104">
        <v>0.5</v>
      </c>
      <c r="Z141" s="104">
        <v>0</v>
      </c>
      <c r="AA141" s="104">
        <v>0</v>
      </c>
      <c r="AB141" s="194">
        <f t="shared" si="51"/>
        <v>1</v>
      </c>
      <c r="AC141" s="105">
        <v>0</v>
      </c>
      <c r="AD141" s="105">
        <v>0.25</v>
      </c>
      <c r="AE141" s="105">
        <v>0.2</v>
      </c>
      <c r="AF141" s="105">
        <v>0.05</v>
      </c>
      <c r="AG141" s="104">
        <v>0</v>
      </c>
      <c r="AH141" s="143">
        <v>0</v>
      </c>
      <c r="AI141" s="105">
        <v>0</v>
      </c>
      <c r="AJ141" s="105">
        <v>0</v>
      </c>
      <c r="AK141" s="105">
        <v>0</v>
      </c>
      <c r="AL141" s="105">
        <v>0</v>
      </c>
      <c r="AM141" s="105">
        <v>0</v>
      </c>
      <c r="AN141" s="105">
        <v>0</v>
      </c>
      <c r="AO141" s="21">
        <f t="shared" si="49"/>
        <v>0.5</v>
      </c>
      <c r="AP141" s="189">
        <f t="shared" si="52"/>
        <v>1</v>
      </c>
      <c r="AQ141" s="91" t="str">
        <f>+IF(AP141="","",IF(AND(SUM($P141:U141)=1,SUM($AC141:AH141)=1),"TERMINADA",IF(SUM($P141:U141)=0,"SIN INICIAR",IF(AP141&gt;1,"ADELANTADA",IF(AP141&lt;0.6,"CRÍTICA",IF(AP141&lt;0.95,"EN PROCESO","GESTIÓN NORMAL"))))))</f>
        <v>GESTIÓN NORMAL</v>
      </c>
      <c r="AR141" s="38" t="str">
        <f t="shared" si="50"/>
        <v>J</v>
      </c>
      <c r="AS141" s="71"/>
      <c r="AT141" s="71"/>
      <c r="AU141" s="71"/>
      <c r="BA141" s="236">
        <f t="shared" si="53"/>
        <v>0.5</v>
      </c>
    </row>
    <row r="142" spans="1:53" ht="27.95" hidden="1" customHeight="1" outlineLevel="4" x14ac:dyDescent="0.2">
      <c r="A142" s="258"/>
      <c r="B142" s="256"/>
      <c r="C142" s="10" t="s">
        <v>1164</v>
      </c>
      <c r="D142" s="10" t="s">
        <v>1198</v>
      </c>
      <c r="E142" s="10" t="s">
        <v>1199</v>
      </c>
      <c r="F142" s="78"/>
      <c r="G142" s="78"/>
      <c r="H142" s="10" t="s">
        <v>702</v>
      </c>
      <c r="I142" s="10" t="s">
        <v>572</v>
      </c>
      <c r="J142" s="10" t="s">
        <v>718</v>
      </c>
      <c r="K142" s="10">
        <v>26</v>
      </c>
      <c r="L142" s="6">
        <v>57692.307692307695</v>
      </c>
      <c r="M142" s="6">
        <v>1500000</v>
      </c>
      <c r="N142" s="103" t="s">
        <v>192</v>
      </c>
      <c r="O142" s="103" t="s">
        <v>210</v>
      </c>
      <c r="P142" s="104">
        <v>8.3299999999999999E-2</v>
      </c>
      <c r="Q142" s="104">
        <v>8.3299999999999999E-2</v>
      </c>
      <c r="R142" s="104">
        <v>8.3299999999999999E-2</v>
      </c>
      <c r="S142" s="104">
        <v>8.3299999999999999E-2</v>
      </c>
      <c r="T142" s="104">
        <v>8.3299999999999999E-2</v>
      </c>
      <c r="U142" s="143">
        <v>8.3299999999999999E-2</v>
      </c>
      <c r="V142" s="104">
        <v>8.3299999999999999E-2</v>
      </c>
      <c r="W142" s="104">
        <v>8.3299999999999999E-2</v>
      </c>
      <c r="X142" s="104">
        <v>8.3299999999999999E-2</v>
      </c>
      <c r="Y142" s="104">
        <v>8.3299999999999999E-2</v>
      </c>
      <c r="Z142" s="104">
        <v>8.3299999999999999E-2</v>
      </c>
      <c r="AA142" s="104">
        <v>8.3299999999999999E-2</v>
      </c>
      <c r="AB142" s="194">
        <f t="shared" si="51"/>
        <v>0.99960000000000016</v>
      </c>
      <c r="AC142" s="105">
        <v>0.08</v>
      </c>
      <c r="AD142" s="105">
        <v>0.08</v>
      </c>
      <c r="AE142" s="105">
        <v>0.08</v>
      </c>
      <c r="AF142" s="105">
        <v>0.08</v>
      </c>
      <c r="AG142" s="104">
        <v>0.08</v>
      </c>
      <c r="AH142" s="143">
        <v>8.3299999999999999E-2</v>
      </c>
      <c r="AI142" s="105">
        <v>0</v>
      </c>
      <c r="AJ142" s="105">
        <v>0</v>
      </c>
      <c r="AK142" s="105">
        <v>0</v>
      </c>
      <c r="AL142" s="105">
        <v>0</v>
      </c>
      <c r="AM142" s="105">
        <v>0</v>
      </c>
      <c r="AN142" s="105">
        <v>0</v>
      </c>
      <c r="AO142" s="21">
        <f t="shared" si="49"/>
        <v>0.48330000000000001</v>
      </c>
      <c r="AP142" s="189">
        <f t="shared" si="52"/>
        <v>0.96698679471788729</v>
      </c>
      <c r="AQ142" s="91" t="str">
        <f>+IF(AP142="","",IF(AND(SUM($P142:U142)=1,SUM($AC142:AH142)=1),"TERMINADA",IF(SUM($P142:U142)=0,"SIN INICIAR",IF(AP142&gt;1,"ADELANTADA",IF(AP142&lt;0.6,"CRÍTICA",IF(AP142&lt;0.95,"EN PROCESO","GESTIÓN NORMAL"))))))</f>
        <v>GESTIÓN NORMAL</v>
      </c>
      <c r="AR142" s="38" t="str">
        <f t="shared" si="50"/>
        <v>J</v>
      </c>
      <c r="AS142" s="71"/>
      <c r="AT142" s="71"/>
      <c r="AU142" s="71"/>
      <c r="BA142" s="236">
        <f t="shared" si="53"/>
        <v>0.51669999999999994</v>
      </c>
    </row>
    <row r="143" spans="1:53" ht="27.95" hidden="1" customHeight="1" outlineLevel="4" x14ac:dyDescent="0.2">
      <c r="A143" s="258"/>
      <c r="B143" s="256"/>
      <c r="C143" s="10" t="s">
        <v>1164</v>
      </c>
      <c r="D143" s="10" t="s">
        <v>1169</v>
      </c>
      <c r="E143" s="10" t="s">
        <v>1170</v>
      </c>
      <c r="F143" s="78"/>
      <c r="G143" s="78"/>
      <c r="H143" s="10" t="s">
        <v>681</v>
      </c>
      <c r="I143" s="10" t="s">
        <v>27</v>
      </c>
      <c r="J143" s="10" t="s">
        <v>686</v>
      </c>
      <c r="K143" s="10">
        <v>45</v>
      </c>
      <c r="L143" s="6">
        <v>11111.111111111111</v>
      </c>
      <c r="M143" s="6">
        <v>500000</v>
      </c>
      <c r="N143" s="103" t="s">
        <v>192</v>
      </c>
      <c r="O143" s="103" t="s">
        <v>210</v>
      </c>
      <c r="P143" s="104">
        <v>0</v>
      </c>
      <c r="Q143" s="104">
        <v>0</v>
      </c>
      <c r="R143" s="104">
        <v>0.25</v>
      </c>
      <c r="S143" s="104">
        <v>0.25</v>
      </c>
      <c r="T143" s="104">
        <v>0</v>
      </c>
      <c r="U143" s="143">
        <v>0</v>
      </c>
      <c r="V143" s="104">
        <v>0</v>
      </c>
      <c r="W143" s="104">
        <v>0</v>
      </c>
      <c r="X143" s="104">
        <v>0.25</v>
      </c>
      <c r="Y143" s="104">
        <v>0.25</v>
      </c>
      <c r="Z143" s="104">
        <v>0</v>
      </c>
      <c r="AA143" s="104">
        <v>0</v>
      </c>
      <c r="AB143" s="194">
        <f t="shared" si="51"/>
        <v>1</v>
      </c>
      <c r="AC143" s="105">
        <v>0</v>
      </c>
      <c r="AD143" s="105">
        <v>0</v>
      </c>
      <c r="AE143" s="105">
        <v>0</v>
      </c>
      <c r="AF143" s="105">
        <v>0.2</v>
      </c>
      <c r="AG143" s="104">
        <v>0</v>
      </c>
      <c r="AH143" s="143">
        <v>0</v>
      </c>
      <c r="AI143" s="105">
        <v>0</v>
      </c>
      <c r="AJ143" s="105">
        <v>0</v>
      </c>
      <c r="AK143" s="105">
        <v>0</v>
      </c>
      <c r="AL143" s="105">
        <v>0</v>
      </c>
      <c r="AM143" s="105">
        <v>0</v>
      </c>
      <c r="AN143" s="105">
        <v>0</v>
      </c>
      <c r="AO143" s="21">
        <f t="shared" si="49"/>
        <v>0.2</v>
      </c>
      <c r="AP143" s="189">
        <f t="shared" si="52"/>
        <v>0.4</v>
      </c>
      <c r="AQ143" s="91" t="str">
        <f>+IF(AP143="","",IF(AND(SUM($P143:U143)=1,SUM($AC143:AH143)=1),"TERMINADA",IF(SUM($P143:U143)=0,"SIN INICIAR",IF(AP143&gt;1,"ADELANTADA",IF(AP143&lt;0.6,"CRÍTICA",IF(AP143&lt;0.95,"EN PROCESO","GESTIÓN NORMAL"))))))</f>
        <v>CRÍTICA</v>
      </c>
      <c r="AR143" s="38" t="str">
        <f t="shared" si="50"/>
        <v>L</v>
      </c>
      <c r="AS143" s="71" t="s">
        <v>1435</v>
      </c>
      <c r="AT143" s="71" t="s">
        <v>1435</v>
      </c>
      <c r="AU143" s="71"/>
      <c r="BA143" s="236">
        <f t="shared" si="53"/>
        <v>0.8</v>
      </c>
    </row>
    <row r="144" spans="1:53" ht="27.95" hidden="1" customHeight="1" outlineLevel="4" x14ac:dyDescent="0.2">
      <c r="A144" s="258"/>
      <c r="B144" s="256"/>
      <c r="C144" s="10" t="s">
        <v>1164</v>
      </c>
      <c r="D144" s="10" t="s">
        <v>1195</v>
      </c>
      <c r="E144" s="10" t="s">
        <v>1196</v>
      </c>
      <c r="F144" s="78"/>
      <c r="G144" s="78"/>
      <c r="H144" s="10" t="s">
        <v>702</v>
      </c>
      <c r="I144" s="10" t="s">
        <v>572</v>
      </c>
      <c r="J144" s="10" t="s">
        <v>714</v>
      </c>
      <c r="K144" s="10">
        <v>22</v>
      </c>
      <c r="L144" s="6">
        <v>68181.818181818177</v>
      </c>
      <c r="M144" s="6">
        <v>1500000</v>
      </c>
      <c r="N144" s="103" t="s">
        <v>192</v>
      </c>
      <c r="O144" s="103" t="s">
        <v>210</v>
      </c>
      <c r="P144" s="104">
        <v>0</v>
      </c>
      <c r="Q144" s="104">
        <v>0</v>
      </c>
      <c r="R144" s="104">
        <v>0</v>
      </c>
      <c r="S144" s="104">
        <v>0.5</v>
      </c>
      <c r="T144" s="104">
        <v>0</v>
      </c>
      <c r="U144" s="143">
        <v>0</v>
      </c>
      <c r="V144" s="104">
        <v>0</v>
      </c>
      <c r="W144" s="104">
        <v>0.5</v>
      </c>
      <c r="X144" s="104">
        <v>0</v>
      </c>
      <c r="Y144" s="104">
        <v>0</v>
      </c>
      <c r="Z144" s="104">
        <v>0</v>
      </c>
      <c r="AA144" s="104">
        <v>0</v>
      </c>
      <c r="AB144" s="194">
        <f t="shared" si="51"/>
        <v>1</v>
      </c>
      <c r="AC144" s="105">
        <v>0</v>
      </c>
      <c r="AD144" s="105">
        <v>0</v>
      </c>
      <c r="AE144" s="105">
        <v>0</v>
      </c>
      <c r="AF144" s="105">
        <v>0.5</v>
      </c>
      <c r="AG144" s="104">
        <v>0</v>
      </c>
      <c r="AH144" s="143">
        <v>0</v>
      </c>
      <c r="AI144" s="105">
        <v>0</v>
      </c>
      <c r="AJ144" s="105">
        <v>0</v>
      </c>
      <c r="AK144" s="105">
        <v>0</v>
      </c>
      <c r="AL144" s="105">
        <v>0</v>
      </c>
      <c r="AM144" s="105">
        <v>0</v>
      </c>
      <c r="AN144" s="105">
        <v>0</v>
      </c>
      <c r="AO144" s="21">
        <f t="shared" si="49"/>
        <v>0.5</v>
      </c>
      <c r="AP144" s="189">
        <f t="shared" si="52"/>
        <v>1</v>
      </c>
      <c r="AQ144" s="91" t="str">
        <f>+IF(AP144="","",IF(AND(SUM($P144:U144)=1,SUM($AC144:AH144)=1),"TERMINADA",IF(SUM($P144:U144)=0,"SIN INICIAR",IF(AP144&gt;1,"ADELANTADA",IF(AP144&lt;0.6,"CRÍTICA",IF(AP144&lt;0.95,"EN PROCESO","GESTIÓN NORMAL"))))))</f>
        <v>GESTIÓN NORMAL</v>
      </c>
      <c r="AR144" s="38" t="str">
        <f t="shared" si="50"/>
        <v>J</v>
      </c>
      <c r="AS144" s="71"/>
      <c r="AT144" s="71"/>
      <c r="AU144" s="71"/>
      <c r="BA144" s="236">
        <f t="shared" si="53"/>
        <v>0.5</v>
      </c>
    </row>
    <row r="145" spans="1:53" ht="27.95" hidden="1" customHeight="1" outlineLevel="4" x14ac:dyDescent="0.2">
      <c r="A145" s="258"/>
      <c r="B145" s="256"/>
      <c r="C145" s="10" t="s">
        <v>1164</v>
      </c>
      <c r="D145" s="10" t="s">
        <v>1195</v>
      </c>
      <c r="E145" s="10" t="s">
        <v>1439</v>
      </c>
      <c r="F145" s="78"/>
      <c r="G145" s="78"/>
      <c r="H145" s="10" t="s">
        <v>702</v>
      </c>
      <c r="I145" s="10" t="s">
        <v>572</v>
      </c>
      <c r="J145" s="10" t="s">
        <v>715</v>
      </c>
      <c r="K145" s="10">
        <v>23</v>
      </c>
      <c r="L145" s="6">
        <v>78260.869565217392</v>
      </c>
      <c r="M145" s="6">
        <v>1800000</v>
      </c>
      <c r="N145" s="103" t="s">
        <v>192</v>
      </c>
      <c r="O145" s="103" t="s">
        <v>210</v>
      </c>
      <c r="P145" s="104">
        <v>8.3299999999999999E-2</v>
      </c>
      <c r="Q145" s="104">
        <v>8.3299999999999999E-2</v>
      </c>
      <c r="R145" s="104">
        <v>8.3299999999999999E-2</v>
      </c>
      <c r="S145" s="104">
        <v>8.3299999999999999E-2</v>
      </c>
      <c r="T145" s="104">
        <v>8.3299999999999999E-2</v>
      </c>
      <c r="U145" s="143">
        <v>8.3299999999999999E-2</v>
      </c>
      <c r="V145" s="104">
        <v>8.3299999999999999E-2</v>
      </c>
      <c r="W145" s="104">
        <v>8.3299999999999999E-2</v>
      </c>
      <c r="X145" s="104">
        <v>8.3299999999999999E-2</v>
      </c>
      <c r="Y145" s="104">
        <v>8.3299999999999999E-2</v>
      </c>
      <c r="Z145" s="104">
        <v>8.3299999999999999E-2</v>
      </c>
      <c r="AA145" s="104">
        <v>8.3299999999999999E-2</v>
      </c>
      <c r="AB145" s="194">
        <f t="shared" si="51"/>
        <v>0.99960000000000016</v>
      </c>
      <c r="AC145" s="105">
        <v>0.08</v>
      </c>
      <c r="AD145" s="105">
        <v>0.08</v>
      </c>
      <c r="AE145" s="105">
        <v>0.08</v>
      </c>
      <c r="AF145" s="105">
        <v>0.08</v>
      </c>
      <c r="AG145" s="104">
        <v>0.08</v>
      </c>
      <c r="AH145" s="143">
        <v>0</v>
      </c>
      <c r="AI145" s="105">
        <v>0</v>
      </c>
      <c r="AJ145" s="105">
        <v>0</v>
      </c>
      <c r="AK145" s="105">
        <v>0</v>
      </c>
      <c r="AL145" s="105">
        <v>0</v>
      </c>
      <c r="AM145" s="105">
        <v>0</v>
      </c>
      <c r="AN145" s="105">
        <v>0</v>
      </c>
      <c r="AO145" s="21">
        <f t="shared" si="49"/>
        <v>0.4</v>
      </c>
      <c r="AP145" s="189">
        <f t="shared" si="52"/>
        <v>0.80032012805122055</v>
      </c>
      <c r="AQ145" s="91" t="str">
        <f>+IF(AP145="","",IF(AND(SUM($P145:U145)=1,SUM($AC145:AH145)=1),"TERMINADA",IF(SUM($P145:U145)=0,"SIN INICIAR",IF(AP145&gt;1,"ADELANTADA",IF(AP145&lt;0.6,"CRÍTICA",IF(AP145&lt;0.95,"EN PROCESO","GESTIÓN NORMAL"))))))</f>
        <v>EN PROCESO</v>
      </c>
      <c r="AR145" s="38" t="str">
        <f t="shared" si="50"/>
        <v>K</v>
      </c>
      <c r="AS145" s="71"/>
      <c r="AT145" s="71"/>
      <c r="AU145" s="71"/>
      <c r="BA145" s="236">
        <f t="shared" si="53"/>
        <v>0.6</v>
      </c>
    </row>
    <row r="146" spans="1:53" ht="27.95" hidden="1" customHeight="1" outlineLevel="4" x14ac:dyDescent="0.2">
      <c r="A146" s="258"/>
      <c r="B146" s="256"/>
      <c r="C146" s="10" t="s">
        <v>1164</v>
      </c>
      <c r="D146" s="10" t="s">
        <v>1179</v>
      </c>
      <c r="E146" s="10" t="s">
        <v>1440</v>
      </c>
      <c r="F146" s="78"/>
      <c r="G146" s="78"/>
      <c r="H146" s="10" t="s">
        <v>681</v>
      </c>
      <c r="I146" s="10" t="s">
        <v>14</v>
      </c>
      <c r="J146" s="10" t="s">
        <v>195</v>
      </c>
      <c r="K146" s="10">
        <v>0</v>
      </c>
      <c r="L146" s="6">
        <v>0</v>
      </c>
      <c r="M146" s="6">
        <v>0</v>
      </c>
      <c r="N146" s="103" t="s">
        <v>192</v>
      </c>
      <c r="O146" s="103" t="s">
        <v>210</v>
      </c>
      <c r="P146" s="104">
        <v>8.3299999999999999E-2</v>
      </c>
      <c r="Q146" s="104">
        <v>8.3299999999999999E-2</v>
      </c>
      <c r="R146" s="104">
        <v>8.3299999999999999E-2</v>
      </c>
      <c r="S146" s="104">
        <v>8.3299999999999999E-2</v>
      </c>
      <c r="T146" s="104">
        <v>8.3299999999999999E-2</v>
      </c>
      <c r="U146" s="143">
        <v>8.3299999999999999E-2</v>
      </c>
      <c r="V146" s="104">
        <v>8.3299999999999999E-2</v>
      </c>
      <c r="W146" s="104">
        <v>8.3299999999999999E-2</v>
      </c>
      <c r="X146" s="104">
        <v>8.3299999999999999E-2</v>
      </c>
      <c r="Y146" s="104">
        <v>8.3299999999999999E-2</v>
      </c>
      <c r="Z146" s="104">
        <v>8.3299999999999999E-2</v>
      </c>
      <c r="AA146" s="104">
        <v>8.3299999999999999E-2</v>
      </c>
      <c r="AB146" s="194">
        <f t="shared" si="51"/>
        <v>0.99960000000000016</v>
      </c>
      <c r="AC146" s="105">
        <v>0.08</v>
      </c>
      <c r="AD146" s="105">
        <v>0.08</v>
      </c>
      <c r="AE146" s="105">
        <v>0.08</v>
      </c>
      <c r="AF146" s="105">
        <v>0.08</v>
      </c>
      <c r="AG146" s="104">
        <v>8.3299999999999999E-2</v>
      </c>
      <c r="AH146" s="143">
        <v>8.3299999999999999E-2</v>
      </c>
      <c r="AI146" s="105">
        <v>0</v>
      </c>
      <c r="AJ146" s="105">
        <v>0</v>
      </c>
      <c r="AK146" s="105">
        <v>0</v>
      </c>
      <c r="AL146" s="105">
        <v>0</v>
      </c>
      <c r="AM146" s="105">
        <v>0</v>
      </c>
      <c r="AN146" s="105">
        <v>0</v>
      </c>
      <c r="AO146" s="21">
        <f t="shared" si="49"/>
        <v>0.48659999999999998</v>
      </c>
      <c r="AP146" s="189">
        <f t="shared" si="52"/>
        <v>0.97358943577430979</v>
      </c>
      <c r="AQ146" s="91" t="str">
        <f>+IF(AP146="","",IF(AND(SUM($P146:U146)=1,SUM($AC146:AH146)=1),"TERMINADA",IF(SUM($P146:U146)=0,"SIN INICIAR",IF(AP146&gt;1,"ADELANTADA",IF(AP146&lt;0.6,"CRÍTICA",IF(AP146&lt;0.95,"EN PROCESO","GESTIÓN NORMAL"))))))</f>
        <v>GESTIÓN NORMAL</v>
      </c>
      <c r="AR146" s="38" t="str">
        <f t="shared" si="50"/>
        <v>J</v>
      </c>
      <c r="AS146" s="71"/>
      <c r="AT146" s="71"/>
      <c r="AU146" s="71"/>
      <c r="BA146" s="236">
        <f t="shared" si="53"/>
        <v>0.51340000000000008</v>
      </c>
    </row>
    <row r="147" spans="1:53" ht="27.95" hidden="1" customHeight="1" outlineLevel="4" x14ac:dyDescent="0.2">
      <c r="A147" s="258"/>
      <c r="B147" s="256"/>
      <c r="C147" s="10" t="s">
        <v>1164</v>
      </c>
      <c r="D147" s="10" t="s">
        <v>1179</v>
      </c>
      <c r="E147" s="10" t="s">
        <v>1183</v>
      </c>
      <c r="F147" s="78"/>
      <c r="G147" s="78"/>
      <c r="H147" s="10" t="s">
        <v>681</v>
      </c>
      <c r="I147" s="10" t="s">
        <v>27</v>
      </c>
      <c r="J147" s="10" t="s">
        <v>699</v>
      </c>
      <c r="K147" s="10">
        <v>53</v>
      </c>
      <c r="L147" s="6">
        <v>56603.773584905663</v>
      </c>
      <c r="M147" s="6">
        <v>3000000</v>
      </c>
      <c r="N147" s="103" t="s">
        <v>192</v>
      </c>
      <c r="O147" s="103" t="s">
        <v>210</v>
      </c>
      <c r="P147" s="104">
        <v>0</v>
      </c>
      <c r="Q147" s="104">
        <v>0</v>
      </c>
      <c r="R147" s="104">
        <v>0</v>
      </c>
      <c r="S147" s="104">
        <v>0</v>
      </c>
      <c r="T147" s="104">
        <v>0</v>
      </c>
      <c r="U147" s="143">
        <v>1</v>
      </c>
      <c r="V147" s="104">
        <v>0</v>
      </c>
      <c r="W147" s="104">
        <v>0</v>
      </c>
      <c r="X147" s="104">
        <v>0</v>
      </c>
      <c r="Y147" s="104">
        <v>0</v>
      </c>
      <c r="Z147" s="104">
        <v>0</v>
      </c>
      <c r="AA147" s="104">
        <v>0</v>
      </c>
      <c r="AB147" s="194">
        <f t="shared" si="51"/>
        <v>1</v>
      </c>
      <c r="AC147" s="105">
        <v>0</v>
      </c>
      <c r="AD147" s="105">
        <v>0</v>
      </c>
      <c r="AE147" s="105">
        <v>0.05</v>
      </c>
      <c r="AF147" s="105">
        <v>0.05</v>
      </c>
      <c r="AG147" s="104">
        <v>0</v>
      </c>
      <c r="AH147" s="143">
        <v>0.9</v>
      </c>
      <c r="AI147" s="105">
        <v>0</v>
      </c>
      <c r="AJ147" s="105">
        <v>0</v>
      </c>
      <c r="AK147" s="105">
        <v>0</v>
      </c>
      <c r="AL147" s="105">
        <v>0</v>
      </c>
      <c r="AM147" s="105">
        <v>0</v>
      </c>
      <c r="AN147" s="105">
        <v>0</v>
      </c>
      <c r="AO147" s="21">
        <f t="shared" si="49"/>
        <v>1</v>
      </c>
      <c r="AP147" s="189">
        <f t="shared" si="52"/>
        <v>1</v>
      </c>
      <c r="AQ147" s="91" t="str">
        <f>+IF(AP147="","",IF(AND(SUM($P147:U147)=1,SUM($AC147:AH147)=1),"TERMINADA",IF(SUM($P147:U147)=0,"SIN INICIAR",IF(AP147&gt;1,"ADELANTADA",IF(AP147&lt;0.6,"CRÍTICA",IF(AP147&lt;0.95,"EN PROCESO","GESTIÓN NORMAL"))))))</f>
        <v>TERMINADA</v>
      </c>
      <c r="AR147" s="38" t="str">
        <f t="shared" si="50"/>
        <v>B</v>
      </c>
      <c r="AS147" s="71"/>
      <c r="AT147" s="71"/>
      <c r="AU147" s="71"/>
      <c r="BA147" s="236">
        <f t="shared" si="53"/>
        <v>0</v>
      </c>
    </row>
    <row r="148" spans="1:53" ht="27.95" hidden="1" customHeight="1" outlineLevel="4" x14ac:dyDescent="0.2">
      <c r="A148" s="258"/>
      <c r="B148" s="256"/>
      <c r="C148" s="10" t="s">
        <v>1164</v>
      </c>
      <c r="D148" s="10" t="s">
        <v>1179</v>
      </c>
      <c r="E148" s="10" t="s">
        <v>1441</v>
      </c>
      <c r="F148" s="78"/>
      <c r="G148" s="78"/>
      <c r="H148" s="10" t="s">
        <v>681</v>
      </c>
      <c r="I148" s="10" t="s">
        <v>27</v>
      </c>
      <c r="J148" s="10" t="s">
        <v>697</v>
      </c>
      <c r="K148" s="10">
        <v>2</v>
      </c>
      <c r="L148" s="6">
        <v>500000</v>
      </c>
      <c r="M148" s="6">
        <v>1000000</v>
      </c>
      <c r="N148" s="103" t="s">
        <v>192</v>
      </c>
      <c r="O148" s="103" t="s">
        <v>210</v>
      </c>
      <c r="P148" s="104">
        <v>8.3299999999999999E-2</v>
      </c>
      <c r="Q148" s="104">
        <v>8.3299999999999999E-2</v>
      </c>
      <c r="R148" s="104">
        <v>8.3299999999999999E-2</v>
      </c>
      <c r="S148" s="104">
        <v>8.3299999999999999E-2</v>
      </c>
      <c r="T148" s="104">
        <v>8.3299999999999999E-2</v>
      </c>
      <c r="U148" s="143">
        <v>8.3299999999999999E-2</v>
      </c>
      <c r="V148" s="104">
        <v>8.3299999999999999E-2</v>
      </c>
      <c r="W148" s="104">
        <v>8.3299999999999999E-2</v>
      </c>
      <c r="X148" s="104">
        <v>8.3299999999999999E-2</v>
      </c>
      <c r="Y148" s="104">
        <v>8.3299999999999999E-2</v>
      </c>
      <c r="Z148" s="104">
        <v>8.3299999999999999E-2</v>
      </c>
      <c r="AA148" s="104">
        <v>8.3299999999999999E-2</v>
      </c>
      <c r="AB148" s="194">
        <f t="shared" si="51"/>
        <v>0.99960000000000016</v>
      </c>
      <c r="AC148" s="105">
        <v>0.08</v>
      </c>
      <c r="AD148" s="105">
        <v>0.08</v>
      </c>
      <c r="AE148" s="105">
        <v>0.08</v>
      </c>
      <c r="AF148" s="105">
        <v>0.08</v>
      </c>
      <c r="AG148" s="104">
        <v>0.08</v>
      </c>
      <c r="AH148" s="143">
        <v>0.08</v>
      </c>
      <c r="AI148" s="105">
        <v>0</v>
      </c>
      <c r="AJ148" s="105">
        <v>0</v>
      </c>
      <c r="AK148" s="105">
        <v>0</v>
      </c>
      <c r="AL148" s="105">
        <v>0</v>
      </c>
      <c r="AM148" s="105">
        <v>0</v>
      </c>
      <c r="AN148" s="105">
        <v>0</v>
      </c>
      <c r="AO148" s="21">
        <f t="shared" si="49"/>
        <v>0.48000000000000004</v>
      </c>
      <c r="AP148" s="189">
        <f t="shared" si="52"/>
        <v>0.96038415366146468</v>
      </c>
      <c r="AQ148" s="91" t="str">
        <f>+IF(AP148="","",IF(AND(SUM($P148:U148)=1,SUM($AC148:AH148)=1),"TERMINADA",IF(SUM($P148:U148)=0,"SIN INICIAR",IF(AP148&gt;1,"ADELANTADA",IF(AP148&lt;0.6,"CRÍTICA",IF(AP148&lt;0.95,"EN PROCESO","GESTIÓN NORMAL"))))))</f>
        <v>GESTIÓN NORMAL</v>
      </c>
      <c r="AR148" s="38" t="str">
        <f t="shared" si="50"/>
        <v>J</v>
      </c>
      <c r="AS148" s="71"/>
      <c r="AT148" s="71"/>
      <c r="AU148" s="71"/>
      <c r="BA148" s="236">
        <f t="shared" si="53"/>
        <v>0.52</v>
      </c>
    </row>
    <row r="149" spans="1:53" ht="27.95" hidden="1" customHeight="1" outlineLevel="4" x14ac:dyDescent="0.2">
      <c r="A149" s="258"/>
      <c r="B149" s="256"/>
      <c r="C149" s="10" t="s">
        <v>1164</v>
      </c>
      <c r="D149" s="10" t="s">
        <v>1179</v>
      </c>
      <c r="E149" s="10" t="s">
        <v>1181</v>
      </c>
      <c r="F149" s="78"/>
      <c r="G149" s="78"/>
      <c r="H149" s="10" t="s">
        <v>681</v>
      </c>
      <c r="I149" s="10" t="s">
        <v>27</v>
      </c>
      <c r="J149" s="10" t="s">
        <v>696</v>
      </c>
      <c r="K149" s="10">
        <v>1</v>
      </c>
      <c r="L149" s="6">
        <v>1000000</v>
      </c>
      <c r="M149" s="6">
        <v>1000000</v>
      </c>
      <c r="N149" s="103" t="s">
        <v>192</v>
      </c>
      <c r="O149" s="103" t="s">
        <v>210</v>
      </c>
      <c r="P149" s="104">
        <v>8.3299999999999999E-2</v>
      </c>
      <c r="Q149" s="104">
        <v>8.3299999999999999E-2</v>
      </c>
      <c r="R149" s="104">
        <v>8.3299999999999999E-2</v>
      </c>
      <c r="S149" s="104">
        <v>8.3299999999999999E-2</v>
      </c>
      <c r="T149" s="104">
        <v>8.3299999999999999E-2</v>
      </c>
      <c r="U149" s="143">
        <v>8.3299999999999999E-2</v>
      </c>
      <c r="V149" s="104">
        <v>8.3299999999999999E-2</v>
      </c>
      <c r="W149" s="104">
        <v>8.3299999999999999E-2</v>
      </c>
      <c r="X149" s="104">
        <v>8.3299999999999999E-2</v>
      </c>
      <c r="Y149" s="104">
        <v>8.3299999999999999E-2</v>
      </c>
      <c r="Z149" s="104">
        <v>8.3299999999999999E-2</v>
      </c>
      <c r="AA149" s="104">
        <v>8.3299999999999999E-2</v>
      </c>
      <c r="AB149" s="194">
        <f t="shared" si="51"/>
        <v>0.99960000000000016</v>
      </c>
      <c r="AC149" s="105">
        <v>0.08</v>
      </c>
      <c r="AD149" s="105">
        <v>0.08</v>
      </c>
      <c r="AE149" s="105">
        <v>0.08</v>
      </c>
      <c r="AF149" s="105">
        <v>0.08</v>
      </c>
      <c r="AG149" s="104">
        <v>0.08</v>
      </c>
      <c r="AH149" s="143">
        <v>0.08</v>
      </c>
      <c r="AI149" s="105">
        <v>0</v>
      </c>
      <c r="AJ149" s="105">
        <v>0</v>
      </c>
      <c r="AK149" s="105">
        <v>0</v>
      </c>
      <c r="AL149" s="105">
        <v>0</v>
      </c>
      <c r="AM149" s="105">
        <v>0</v>
      </c>
      <c r="AN149" s="105">
        <v>0</v>
      </c>
      <c r="AO149" s="21">
        <f t="shared" si="49"/>
        <v>0.48000000000000004</v>
      </c>
      <c r="AP149" s="189">
        <f t="shared" si="52"/>
        <v>0.96038415366146468</v>
      </c>
      <c r="AQ149" s="91" t="str">
        <f>+IF(AP149="","",IF(AND(SUM($P149:U149)=1,SUM($AC149:AH149)=1),"TERMINADA",IF(SUM($P149:U149)=0,"SIN INICIAR",IF(AP149&gt;1,"ADELANTADA",IF(AP149&lt;0.6,"CRÍTICA",IF(AP149&lt;0.95,"EN PROCESO","GESTIÓN NORMAL"))))))</f>
        <v>GESTIÓN NORMAL</v>
      </c>
      <c r="AR149" s="38" t="str">
        <f t="shared" si="50"/>
        <v>J</v>
      </c>
      <c r="AS149" s="71" t="s">
        <v>1435</v>
      </c>
      <c r="AT149" s="71" t="s">
        <v>1435</v>
      </c>
      <c r="AU149" s="71"/>
      <c r="BA149" s="236">
        <f t="shared" si="53"/>
        <v>0.52</v>
      </c>
    </row>
    <row r="150" spans="1:53" ht="27.95" hidden="1" customHeight="1" outlineLevel="4" x14ac:dyDescent="0.2">
      <c r="A150" s="258"/>
      <c r="B150" s="256"/>
      <c r="C150" s="10" t="s">
        <v>1164</v>
      </c>
      <c r="D150" s="10" t="s">
        <v>1179</v>
      </c>
      <c r="E150" s="10" t="s">
        <v>1180</v>
      </c>
      <c r="F150" s="78"/>
      <c r="G150" s="78"/>
      <c r="H150" s="10" t="s">
        <v>681</v>
      </c>
      <c r="I150" s="10" t="s">
        <v>27</v>
      </c>
      <c r="J150" s="10" t="s">
        <v>695</v>
      </c>
      <c r="K150" s="10">
        <v>44</v>
      </c>
      <c r="L150" s="6">
        <v>51136.36363636364</v>
      </c>
      <c r="M150" s="6">
        <v>2250000</v>
      </c>
      <c r="N150" s="103" t="s">
        <v>192</v>
      </c>
      <c r="O150" s="103" t="s">
        <v>210</v>
      </c>
      <c r="P150" s="104">
        <v>0</v>
      </c>
      <c r="Q150" s="104">
        <v>0</v>
      </c>
      <c r="R150" s="104">
        <v>0</v>
      </c>
      <c r="S150" s="104">
        <v>0.5</v>
      </c>
      <c r="T150" s="104">
        <v>0</v>
      </c>
      <c r="U150" s="143">
        <v>0</v>
      </c>
      <c r="V150" s="104">
        <v>0</v>
      </c>
      <c r="W150" s="104">
        <v>0</v>
      </c>
      <c r="X150" s="104">
        <v>0.5</v>
      </c>
      <c r="Y150" s="104">
        <v>0</v>
      </c>
      <c r="Z150" s="104">
        <v>0</v>
      </c>
      <c r="AA150" s="104">
        <v>0</v>
      </c>
      <c r="AB150" s="194">
        <f t="shared" si="51"/>
        <v>1</v>
      </c>
      <c r="AC150" s="105">
        <v>0</v>
      </c>
      <c r="AD150" s="105">
        <v>0</v>
      </c>
      <c r="AE150" s="105">
        <v>0</v>
      </c>
      <c r="AF150" s="105">
        <v>0.5</v>
      </c>
      <c r="AG150" s="104">
        <v>0</v>
      </c>
      <c r="AH150" s="143">
        <v>0</v>
      </c>
      <c r="AI150" s="105">
        <v>0</v>
      </c>
      <c r="AJ150" s="105">
        <v>0</v>
      </c>
      <c r="AK150" s="105">
        <v>0</v>
      </c>
      <c r="AL150" s="105">
        <v>0</v>
      </c>
      <c r="AM150" s="105">
        <v>0</v>
      </c>
      <c r="AN150" s="105">
        <v>0</v>
      </c>
      <c r="AO150" s="21">
        <f t="shared" si="49"/>
        <v>0.5</v>
      </c>
      <c r="AP150" s="189">
        <f t="shared" si="52"/>
        <v>1</v>
      </c>
      <c r="AQ150" s="91" t="str">
        <f>+IF(AP150="","",IF(AND(SUM($P150:U150)=1,SUM($AC150:AH150)=1),"TERMINADA",IF(SUM($P150:U150)=0,"SIN INICIAR",IF(AP150&gt;1,"ADELANTADA",IF(AP150&lt;0.6,"CRÍTICA",IF(AP150&lt;0.95,"EN PROCESO","GESTIÓN NORMAL"))))))</f>
        <v>GESTIÓN NORMAL</v>
      </c>
      <c r="AR150" s="38" t="str">
        <f t="shared" si="50"/>
        <v>J</v>
      </c>
      <c r="AS150" s="71"/>
      <c r="AT150" s="71"/>
      <c r="AU150" s="71"/>
      <c r="BA150" s="236">
        <f t="shared" si="53"/>
        <v>0.5</v>
      </c>
    </row>
    <row r="151" spans="1:53" ht="27.95" hidden="1" customHeight="1" outlineLevel="4" x14ac:dyDescent="0.2">
      <c r="A151" s="258"/>
      <c r="B151" s="256"/>
      <c r="C151" s="10" t="s">
        <v>1164</v>
      </c>
      <c r="D151" s="10" t="s">
        <v>1179</v>
      </c>
      <c r="E151" s="10" t="s">
        <v>1182</v>
      </c>
      <c r="F151" s="78"/>
      <c r="G151" s="78"/>
      <c r="H151" s="10" t="s">
        <v>681</v>
      </c>
      <c r="I151" s="10" t="s">
        <v>27</v>
      </c>
      <c r="J151" s="10" t="s">
        <v>698</v>
      </c>
      <c r="K151" s="10">
        <v>2</v>
      </c>
      <c r="L151" s="6">
        <v>500000</v>
      </c>
      <c r="M151" s="6">
        <v>1000000</v>
      </c>
      <c r="N151" s="103" t="s">
        <v>192</v>
      </c>
      <c r="O151" s="103" t="s">
        <v>210</v>
      </c>
      <c r="P151" s="104">
        <v>8.3299999999999999E-2</v>
      </c>
      <c r="Q151" s="104">
        <v>8.3299999999999999E-2</v>
      </c>
      <c r="R151" s="104">
        <v>8.3299999999999999E-2</v>
      </c>
      <c r="S151" s="104">
        <v>8.3299999999999999E-2</v>
      </c>
      <c r="T151" s="104">
        <v>8.3299999999999999E-2</v>
      </c>
      <c r="U151" s="143">
        <v>8.3299999999999999E-2</v>
      </c>
      <c r="V151" s="104">
        <v>8.3299999999999999E-2</v>
      </c>
      <c r="W151" s="104">
        <v>8.3299999999999999E-2</v>
      </c>
      <c r="X151" s="104">
        <v>8.3299999999999999E-2</v>
      </c>
      <c r="Y151" s="104">
        <v>8.3299999999999999E-2</v>
      </c>
      <c r="Z151" s="104">
        <v>8.3299999999999999E-2</v>
      </c>
      <c r="AA151" s="104">
        <v>8.3299999999999999E-2</v>
      </c>
      <c r="AB151" s="194">
        <f t="shared" si="51"/>
        <v>0.99960000000000016</v>
      </c>
      <c r="AC151" s="105">
        <v>0.08</v>
      </c>
      <c r="AD151" s="105">
        <v>0.08</v>
      </c>
      <c r="AE151" s="105">
        <v>0.08</v>
      </c>
      <c r="AF151" s="105">
        <v>0.08</v>
      </c>
      <c r="AG151" s="104">
        <v>0</v>
      </c>
      <c r="AH151" s="143">
        <v>8.3299999999999999E-2</v>
      </c>
      <c r="AI151" s="105">
        <v>0</v>
      </c>
      <c r="AJ151" s="105">
        <v>0</v>
      </c>
      <c r="AK151" s="105">
        <v>0</v>
      </c>
      <c r="AL151" s="105">
        <v>0</v>
      </c>
      <c r="AM151" s="105">
        <v>0</v>
      </c>
      <c r="AN151" s="105">
        <v>0</v>
      </c>
      <c r="AO151" s="21">
        <f t="shared" si="49"/>
        <v>0.40329999999999999</v>
      </c>
      <c r="AP151" s="189">
        <f t="shared" si="52"/>
        <v>0.80692276910764305</v>
      </c>
      <c r="AQ151" s="91" t="str">
        <f>+IF(AP151="","",IF(AND(SUM($P151:U151)=1,SUM($AC151:AH151)=1),"TERMINADA",IF(SUM($P151:U151)=0,"SIN INICIAR",IF(AP151&gt;1,"ADELANTADA",IF(AP151&lt;0.6,"CRÍTICA",IF(AP151&lt;0.95,"EN PROCESO","GESTIÓN NORMAL"))))))</f>
        <v>EN PROCESO</v>
      </c>
      <c r="AR151" s="38" t="str">
        <f t="shared" si="50"/>
        <v>K</v>
      </c>
      <c r="AS151" s="71"/>
      <c r="AT151" s="71"/>
      <c r="AU151" s="71"/>
      <c r="BA151" s="236">
        <f t="shared" si="53"/>
        <v>0.59670000000000001</v>
      </c>
    </row>
    <row r="152" spans="1:53" ht="27.95" hidden="1" customHeight="1" outlineLevel="4" x14ac:dyDescent="0.2">
      <c r="A152" s="258"/>
      <c r="B152" s="256"/>
      <c r="C152" s="10" t="s">
        <v>1164</v>
      </c>
      <c r="D152" s="10" t="s">
        <v>1188</v>
      </c>
      <c r="E152" s="10" t="s">
        <v>1189</v>
      </c>
      <c r="F152" s="78"/>
      <c r="G152" s="78"/>
      <c r="H152" s="10" t="s">
        <v>702</v>
      </c>
      <c r="I152" s="10" t="s">
        <v>111</v>
      </c>
      <c r="J152" s="10" t="s">
        <v>708</v>
      </c>
      <c r="K152" s="10">
        <v>300</v>
      </c>
      <c r="L152" s="6">
        <v>10000</v>
      </c>
      <c r="M152" s="6">
        <v>3000000</v>
      </c>
      <c r="N152" s="103" t="s">
        <v>192</v>
      </c>
      <c r="O152" s="103" t="s">
        <v>210</v>
      </c>
      <c r="P152" s="104">
        <v>8.3299999999999999E-2</v>
      </c>
      <c r="Q152" s="104">
        <v>8.3299999999999999E-2</v>
      </c>
      <c r="R152" s="104">
        <v>8.3299999999999999E-2</v>
      </c>
      <c r="S152" s="104">
        <v>8.3299999999999999E-2</v>
      </c>
      <c r="T152" s="104">
        <v>8.3299999999999999E-2</v>
      </c>
      <c r="U152" s="143">
        <v>8.3299999999999999E-2</v>
      </c>
      <c r="V152" s="104">
        <v>8.3299999999999999E-2</v>
      </c>
      <c r="W152" s="104">
        <v>8.3299999999999999E-2</v>
      </c>
      <c r="X152" s="104">
        <v>8.3299999999999999E-2</v>
      </c>
      <c r="Y152" s="104">
        <v>8.3299999999999999E-2</v>
      </c>
      <c r="Z152" s="104">
        <v>8.3299999999999999E-2</v>
      </c>
      <c r="AA152" s="104">
        <v>8.3299999999999999E-2</v>
      </c>
      <c r="AB152" s="194">
        <f t="shared" si="51"/>
        <v>0.99960000000000016</v>
      </c>
      <c r="AC152" s="105">
        <v>0.08</v>
      </c>
      <c r="AD152" s="105">
        <v>0.08</v>
      </c>
      <c r="AE152" s="105">
        <v>0.08</v>
      </c>
      <c r="AF152" s="105">
        <v>0.08</v>
      </c>
      <c r="AG152" s="104">
        <v>0.08</v>
      </c>
      <c r="AH152" s="143">
        <v>8.3299999999999999E-2</v>
      </c>
      <c r="AI152" s="105">
        <v>0</v>
      </c>
      <c r="AJ152" s="105">
        <v>0</v>
      </c>
      <c r="AK152" s="105">
        <v>0</v>
      </c>
      <c r="AL152" s="105">
        <v>0</v>
      </c>
      <c r="AM152" s="105">
        <v>0</v>
      </c>
      <c r="AN152" s="105">
        <v>0</v>
      </c>
      <c r="AO152" s="21">
        <f t="shared" si="49"/>
        <v>0.48330000000000001</v>
      </c>
      <c r="AP152" s="189">
        <f t="shared" si="52"/>
        <v>0.96698679471788729</v>
      </c>
      <c r="AQ152" s="91" t="str">
        <f>+IF(AP152="","",IF(AND(SUM($P152:U152)=1,SUM($AC152:AH152)=1),"TERMINADA",IF(SUM($P152:U152)=0,"SIN INICIAR",IF(AP152&gt;1,"ADELANTADA",IF(AP152&lt;0.6,"CRÍTICA",IF(AP152&lt;0.95,"EN PROCESO","GESTIÓN NORMAL"))))))</f>
        <v>GESTIÓN NORMAL</v>
      </c>
      <c r="AR152" s="38" t="str">
        <f t="shared" si="50"/>
        <v>J</v>
      </c>
      <c r="AS152" s="71"/>
      <c r="AT152" s="71"/>
      <c r="AU152" s="71"/>
      <c r="BA152" s="236">
        <f t="shared" si="53"/>
        <v>0.51669999999999994</v>
      </c>
    </row>
    <row r="153" spans="1:53" ht="27.95" hidden="1" customHeight="1" outlineLevel="4" x14ac:dyDescent="0.2">
      <c r="A153" s="258"/>
      <c r="B153" s="256"/>
      <c r="C153" s="10" t="s">
        <v>1164</v>
      </c>
      <c r="D153" s="10" t="s">
        <v>693</v>
      </c>
      <c r="E153" s="10" t="s">
        <v>1194</v>
      </c>
      <c r="F153" s="78"/>
      <c r="G153" s="78"/>
      <c r="H153" s="10" t="s">
        <v>702</v>
      </c>
      <c r="I153" s="10" t="s">
        <v>572</v>
      </c>
      <c r="J153" s="10" t="s">
        <v>713</v>
      </c>
      <c r="K153" s="10">
        <v>21</v>
      </c>
      <c r="L153" s="6">
        <v>23809.523809523809</v>
      </c>
      <c r="M153" s="6">
        <v>500000</v>
      </c>
      <c r="N153" s="103" t="s">
        <v>192</v>
      </c>
      <c r="O153" s="103" t="s">
        <v>210</v>
      </c>
      <c r="P153" s="104">
        <v>0</v>
      </c>
      <c r="Q153" s="104">
        <v>0</v>
      </c>
      <c r="R153" s="104">
        <v>0</v>
      </c>
      <c r="S153" s="104">
        <v>0</v>
      </c>
      <c r="T153" s="104">
        <v>0.125</v>
      </c>
      <c r="U153" s="104">
        <v>0.125</v>
      </c>
      <c r="V153" s="104">
        <v>0.125</v>
      </c>
      <c r="W153" s="104">
        <v>0.125</v>
      </c>
      <c r="X153" s="104">
        <v>0.125</v>
      </c>
      <c r="Y153" s="104">
        <v>0.125</v>
      </c>
      <c r="Z153" s="104">
        <v>0.125</v>
      </c>
      <c r="AA153" s="104">
        <v>0.125</v>
      </c>
      <c r="AB153" s="194">
        <f t="shared" si="51"/>
        <v>1</v>
      </c>
      <c r="AC153" s="105">
        <v>0</v>
      </c>
      <c r="AD153" s="105">
        <v>0</v>
      </c>
      <c r="AE153" s="105">
        <v>0</v>
      </c>
      <c r="AF153" s="105">
        <v>0</v>
      </c>
      <c r="AG153" s="104">
        <v>0.12</v>
      </c>
      <c r="AH153" s="143">
        <v>0.12</v>
      </c>
      <c r="AI153" s="105">
        <v>0</v>
      </c>
      <c r="AJ153" s="105">
        <v>0</v>
      </c>
      <c r="AK153" s="105">
        <v>0</v>
      </c>
      <c r="AL153" s="105">
        <v>0</v>
      </c>
      <c r="AM153" s="105">
        <v>0</v>
      </c>
      <c r="AN153" s="105">
        <v>0</v>
      </c>
      <c r="AO153" s="21">
        <f t="shared" si="49"/>
        <v>0.24</v>
      </c>
      <c r="AP153" s="189">
        <f t="shared" si="52"/>
        <v>0.96</v>
      </c>
      <c r="AQ153" s="91" t="str">
        <f>+IF(AP153="","",IF(AND(SUM($P153:U153)=1,SUM($AC153:AH153)=1),"TERMINADA",IF(SUM($P153:U153)=0,"SIN INICIAR",IF(AP153&gt;1,"ADELANTADA",IF(AP153&lt;0.6,"CRÍTICA",IF(AP153&lt;0.95,"EN PROCESO","GESTIÓN NORMAL"))))))</f>
        <v>GESTIÓN NORMAL</v>
      </c>
      <c r="AR153" s="38" t="str">
        <f t="shared" si="50"/>
        <v>J</v>
      </c>
      <c r="AS153" s="71"/>
      <c r="AT153" s="71"/>
      <c r="AU153" s="71"/>
      <c r="BA153" s="236">
        <f t="shared" si="53"/>
        <v>0.76</v>
      </c>
    </row>
    <row r="154" spans="1:53" ht="27.95" hidden="1" customHeight="1" outlineLevel="4" x14ac:dyDescent="0.2">
      <c r="A154" s="258"/>
      <c r="B154" s="256"/>
      <c r="C154" s="10" t="s">
        <v>1164</v>
      </c>
      <c r="D154" s="10" t="s">
        <v>693</v>
      </c>
      <c r="E154" s="10" t="s">
        <v>1193</v>
      </c>
      <c r="F154" s="78"/>
      <c r="G154" s="78"/>
      <c r="H154" s="10" t="s">
        <v>702</v>
      </c>
      <c r="I154" s="10" t="s">
        <v>14</v>
      </c>
      <c r="J154" s="10" t="s">
        <v>712</v>
      </c>
      <c r="K154" s="10">
        <v>6</v>
      </c>
      <c r="L154" s="6">
        <v>15444333.333333334</v>
      </c>
      <c r="M154" s="6">
        <v>92666000</v>
      </c>
      <c r="N154" s="103" t="s">
        <v>192</v>
      </c>
      <c r="O154" s="103" t="s">
        <v>210</v>
      </c>
      <c r="P154" s="104">
        <v>0</v>
      </c>
      <c r="Q154" s="104">
        <v>0</v>
      </c>
      <c r="R154" s="104">
        <v>0</v>
      </c>
      <c r="S154" s="104">
        <v>0.5</v>
      </c>
      <c r="T154" s="104">
        <v>0</v>
      </c>
      <c r="U154" s="143">
        <v>0</v>
      </c>
      <c r="V154" s="104">
        <v>0</v>
      </c>
      <c r="W154" s="104">
        <v>0.5</v>
      </c>
      <c r="X154" s="104">
        <v>0</v>
      </c>
      <c r="Y154" s="104">
        <v>0</v>
      </c>
      <c r="Z154" s="104">
        <v>0</v>
      </c>
      <c r="AA154" s="104">
        <v>0</v>
      </c>
      <c r="AB154" s="194">
        <f t="shared" si="51"/>
        <v>1</v>
      </c>
      <c r="AC154" s="105">
        <v>0</v>
      </c>
      <c r="AD154" s="105">
        <v>0</v>
      </c>
      <c r="AE154" s="105">
        <v>0</v>
      </c>
      <c r="AF154" s="105">
        <v>0.5</v>
      </c>
      <c r="AG154" s="104">
        <v>0</v>
      </c>
      <c r="AH154" s="143">
        <v>0</v>
      </c>
      <c r="AI154" s="105">
        <v>0</v>
      </c>
      <c r="AJ154" s="105">
        <v>0</v>
      </c>
      <c r="AK154" s="105">
        <v>0</v>
      </c>
      <c r="AL154" s="105">
        <v>0</v>
      </c>
      <c r="AM154" s="105">
        <v>0</v>
      </c>
      <c r="AN154" s="105">
        <v>0</v>
      </c>
      <c r="AO154" s="21">
        <f t="shared" si="49"/>
        <v>0.5</v>
      </c>
      <c r="AP154" s="189">
        <f t="shared" si="52"/>
        <v>1</v>
      </c>
      <c r="AQ154" s="91" t="str">
        <f>+IF(AP154="","",IF(AND(SUM($P154:U154)=1,SUM($AC154:AH154)=1),"TERMINADA",IF(SUM($P154:U154)=0,"SIN INICIAR",IF(AP154&gt;1,"ADELANTADA",IF(AP154&lt;0.6,"CRÍTICA",IF(AP154&lt;0.95,"EN PROCESO","GESTIÓN NORMAL"))))))</f>
        <v>GESTIÓN NORMAL</v>
      </c>
      <c r="AR154" s="38" t="str">
        <f t="shared" si="50"/>
        <v>J</v>
      </c>
      <c r="AS154" s="71"/>
      <c r="AT154" s="71"/>
      <c r="AU154" s="71"/>
      <c r="BA154" s="236">
        <f t="shared" si="53"/>
        <v>0.5</v>
      </c>
    </row>
    <row r="155" spans="1:53" ht="27.95" hidden="1" customHeight="1" outlineLevel="4" x14ac:dyDescent="0.2">
      <c r="A155" s="258"/>
      <c r="B155" s="256"/>
      <c r="C155" s="10" t="s">
        <v>1164</v>
      </c>
      <c r="D155" s="10" t="s">
        <v>684</v>
      </c>
      <c r="E155" s="10" t="s">
        <v>1171</v>
      </c>
      <c r="F155" s="78"/>
      <c r="G155" s="78"/>
      <c r="H155" s="10" t="s">
        <v>681</v>
      </c>
      <c r="I155" s="10" t="s">
        <v>27</v>
      </c>
      <c r="J155" s="10" t="s">
        <v>687</v>
      </c>
      <c r="K155" s="10">
        <v>49</v>
      </c>
      <c r="L155" s="6">
        <v>20408.163265306124</v>
      </c>
      <c r="M155" s="6">
        <v>1000000</v>
      </c>
      <c r="N155" s="103" t="s">
        <v>192</v>
      </c>
      <c r="O155" s="103" t="s">
        <v>210</v>
      </c>
      <c r="P155" s="104">
        <v>8.3299999999999999E-2</v>
      </c>
      <c r="Q155" s="104">
        <v>8.3299999999999999E-2</v>
      </c>
      <c r="R155" s="104">
        <v>8.3299999999999999E-2</v>
      </c>
      <c r="S155" s="104">
        <v>8.3299999999999999E-2</v>
      </c>
      <c r="T155" s="104">
        <v>8.3299999999999999E-2</v>
      </c>
      <c r="U155" s="143">
        <v>8.3299999999999999E-2</v>
      </c>
      <c r="V155" s="104">
        <v>8.3299999999999999E-2</v>
      </c>
      <c r="W155" s="104">
        <v>8.3299999999999999E-2</v>
      </c>
      <c r="X155" s="104">
        <v>8.3299999999999999E-2</v>
      </c>
      <c r="Y155" s="104">
        <v>8.3299999999999999E-2</v>
      </c>
      <c r="Z155" s="104">
        <v>8.3299999999999999E-2</v>
      </c>
      <c r="AA155" s="104">
        <v>8.3299999999999999E-2</v>
      </c>
      <c r="AB155" s="194">
        <f t="shared" si="51"/>
        <v>0.99960000000000016</v>
      </c>
      <c r="AC155" s="105">
        <v>0.08</v>
      </c>
      <c r="AD155" s="105">
        <v>0.08</v>
      </c>
      <c r="AE155" s="105">
        <v>0.08</v>
      </c>
      <c r="AF155" s="105">
        <v>0.08</v>
      </c>
      <c r="AG155" s="104">
        <v>0</v>
      </c>
      <c r="AH155" s="143">
        <v>8.3299999999999999E-2</v>
      </c>
      <c r="AI155" s="105">
        <v>0</v>
      </c>
      <c r="AJ155" s="105">
        <v>0</v>
      </c>
      <c r="AK155" s="105">
        <v>0</v>
      </c>
      <c r="AL155" s="105">
        <v>0</v>
      </c>
      <c r="AM155" s="105">
        <v>0</v>
      </c>
      <c r="AN155" s="105">
        <v>0</v>
      </c>
      <c r="AO155" s="21">
        <f t="shared" si="49"/>
        <v>0.40329999999999999</v>
      </c>
      <c r="AP155" s="189">
        <f t="shared" si="52"/>
        <v>0.80692276910764305</v>
      </c>
      <c r="AQ155" s="91" t="str">
        <f>+IF(AP155="","",IF(AND(SUM($P155:U155)=1,SUM($AC155:AH155)=1),"TERMINADA",IF(SUM($P155:U155)=0,"SIN INICIAR",IF(AP155&gt;1,"ADELANTADA",IF(AP155&lt;0.6,"CRÍTICA",IF(AP155&lt;0.95,"EN PROCESO","GESTIÓN NORMAL"))))))</f>
        <v>EN PROCESO</v>
      </c>
      <c r="AR155" s="38" t="str">
        <f t="shared" si="50"/>
        <v>K</v>
      </c>
      <c r="AS155" s="71"/>
      <c r="AT155" s="71"/>
      <c r="AU155" s="71"/>
      <c r="BA155" s="236">
        <f t="shared" si="53"/>
        <v>0.59670000000000001</v>
      </c>
    </row>
    <row r="156" spans="1:53" ht="27.95" hidden="1" customHeight="1" outlineLevel="4" x14ac:dyDescent="0.2">
      <c r="A156" s="258"/>
      <c r="B156" s="256"/>
      <c r="C156" s="10" t="s">
        <v>1164</v>
      </c>
      <c r="D156" s="10" t="s">
        <v>684</v>
      </c>
      <c r="E156" s="10" t="s">
        <v>1172</v>
      </c>
      <c r="F156" s="78"/>
      <c r="G156" s="78"/>
      <c r="H156" s="10" t="s">
        <v>681</v>
      </c>
      <c r="I156" s="10" t="s">
        <v>227</v>
      </c>
      <c r="J156" s="10" t="s">
        <v>688</v>
      </c>
      <c r="K156" s="10">
        <v>2</v>
      </c>
      <c r="L156" s="6">
        <v>400000</v>
      </c>
      <c r="M156" s="6">
        <v>800000</v>
      </c>
      <c r="N156" s="103" t="s">
        <v>192</v>
      </c>
      <c r="O156" s="103" t="s">
        <v>210</v>
      </c>
      <c r="P156" s="104">
        <v>0</v>
      </c>
      <c r="Q156" s="104">
        <v>0.5</v>
      </c>
      <c r="R156" s="104">
        <v>0</v>
      </c>
      <c r="S156" s="104">
        <v>0</v>
      </c>
      <c r="T156" s="104">
        <v>0</v>
      </c>
      <c r="U156" s="143">
        <v>0</v>
      </c>
      <c r="V156" s="104">
        <v>0.5</v>
      </c>
      <c r="W156" s="104">
        <v>0</v>
      </c>
      <c r="X156" s="104">
        <v>0</v>
      </c>
      <c r="Y156" s="104">
        <v>0</v>
      </c>
      <c r="Z156" s="104">
        <v>0</v>
      </c>
      <c r="AA156" s="104">
        <v>0</v>
      </c>
      <c r="AB156" s="194">
        <f t="shared" si="51"/>
        <v>1</v>
      </c>
      <c r="AC156" s="105">
        <v>0.1</v>
      </c>
      <c r="AD156" s="105">
        <v>0.4</v>
      </c>
      <c r="AE156" s="105">
        <v>0</v>
      </c>
      <c r="AF156" s="105">
        <v>0</v>
      </c>
      <c r="AG156" s="104">
        <v>0</v>
      </c>
      <c r="AH156" s="143">
        <v>0</v>
      </c>
      <c r="AI156" s="105">
        <v>0</v>
      </c>
      <c r="AJ156" s="105">
        <v>0</v>
      </c>
      <c r="AK156" s="105">
        <v>0</v>
      </c>
      <c r="AL156" s="105">
        <v>0</v>
      </c>
      <c r="AM156" s="105">
        <v>0</v>
      </c>
      <c r="AN156" s="105">
        <v>0</v>
      </c>
      <c r="AO156" s="21">
        <f t="shared" si="49"/>
        <v>0.5</v>
      </c>
      <c r="AP156" s="189">
        <f t="shared" si="52"/>
        <v>1</v>
      </c>
      <c r="AQ156" s="91" t="str">
        <f>+IF(AP156="","",IF(AND(SUM($P156:U156)=1,SUM($AC156:AH156)=1),"TERMINADA",IF(SUM($P156:U156)=0,"SIN INICIAR",IF(AP156&gt;1,"ADELANTADA",IF(AP156&lt;0.6,"CRÍTICA",IF(AP156&lt;0.95,"EN PROCESO","GESTIÓN NORMAL"))))))</f>
        <v>GESTIÓN NORMAL</v>
      </c>
      <c r="AR156" s="38" t="str">
        <f t="shared" si="50"/>
        <v>J</v>
      </c>
      <c r="AS156" s="71"/>
      <c r="AT156" s="71"/>
      <c r="AU156" s="71"/>
      <c r="BA156" s="236">
        <f t="shared" si="53"/>
        <v>0.5</v>
      </c>
    </row>
    <row r="157" spans="1:53" ht="27.95" hidden="1" customHeight="1" outlineLevel="4" x14ac:dyDescent="0.2">
      <c r="A157" s="258"/>
      <c r="B157" s="256"/>
      <c r="C157" s="10" t="s">
        <v>1164</v>
      </c>
      <c r="D157" s="10" t="s">
        <v>684</v>
      </c>
      <c r="E157" s="10" t="s">
        <v>1173</v>
      </c>
      <c r="F157" s="78"/>
      <c r="G157" s="78"/>
      <c r="H157" s="10" t="s">
        <v>681</v>
      </c>
      <c r="I157" s="10" t="s">
        <v>227</v>
      </c>
      <c r="J157" s="10" t="s">
        <v>689</v>
      </c>
      <c r="K157" s="10">
        <v>2</v>
      </c>
      <c r="L157" s="6">
        <v>300000</v>
      </c>
      <c r="M157" s="6">
        <v>600000</v>
      </c>
      <c r="N157" s="103" t="s">
        <v>192</v>
      </c>
      <c r="O157" s="103" t="s">
        <v>210</v>
      </c>
      <c r="P157" s="104">
        <v>8.3299999999999999E-2</v>
      </c>
      <c r="Q157" s="104">
        <v>8.3299999999999999E-2</v>
      </c>
      <c r="R157" s="104">
        <v>8.3299999999999999E-2</v>
      </c>
      <c r="S157" s="104">
        <v>8.3299999999999999E-2</v>
      </c>
      <c r="T157" s="104">
        <v>8.3299999999999999E-2</v>
      </c>
      <c r="U157" s="143">
        <v>8.3299999999999999E-2</v>
      </c>
      <c r="V157" s="104">
        <v>8.3299999999999999E-2</v>
      </c>
      <c r="W157" s="104">
        <v>8.3299999999999999E-2</v>
      </c>
      <c r="X157" s="104">
        <v>8.3299999999999999E-2</v>
      </c>
      <c r="Y157" s="104">
        <v>8.3299999999999999E-2</v>
      </c>
      <c r="Z157" s="104">
        <v>8.3299999999999999E-2</v>
      </c>
      <c r="AA157" s="104">
        <v>8.3299999999999999E-2</v>
      </c>
      <c r="AB157" s="194">
        <f t="shared" si="51"/>
        <v>0.99960000000000016</v>
      </c>
      <c r="AC157" s="105">
        <v>0.08</v>
      </c>
      <c r="AD157" s="105">
        <v>0.08</v>
      </c>
      <c r="AE157" s="105">
        <v>0.08</v>
      </c>
      <c r="AF157" s="105">
        <v>0.08</v>
      </c>
      <c r="AG157" s="104">
        <v>8.3299999999999999E-2</v>
      </c>
      <c r="AH157" s="143">
        <v>8.3299999999999999E-2</v>
      </c>
      <c r="AI157" s="105">
        <v>0</v>
      </c>
      <c r="AJ157" s="105">
        <v>0</v>
      </c>
      <c r="AK157" s="105">
        <v>0</v>
      </c>
      <c r="AL157" s="105">
        <v>0</v>
      </c>
      <c r="AM157" s="105">
        <v>0</v>
      </c>
      <c r="AN157" s="105">
        <v>0</v>
      </c>
      <c r="AO157" s="21">
        <f t="shared" si="49"/>
        <v>0.48659999999999998</v>
      </c>
      <c r="AP157" s="189">
        <f t="shared" si="52"/>
        <v>0.97358943577430979</v>
      </c>
      <c r="AQ157" s="91" t="str">
        <f>+IF(AP157="","",IF(AND(SUM($P157:U157)=1,SUM($AC157:AH157)=1),"TERMINADA",IF(SUM($P157:U157)=0,"SIN INICIAR",IF(AP157&gt;1,"ADELANTADA",IF(AP157&lt;0.6,"CRÍTICA",IF(AP157&lt;0.95,"EN PROCESO","GESTIÓN NORMAL"))))))</f>
        <v>GESTIÓN NORMAL</v>
      </c>
      <c r="AR157" s="38" t="str">
        <f t="shared" si="50"/>
        <v>J</v>
      </c>
      <c r="AS157" s="71"/>
      <c r="AT157" s="71"/>
      <c r="AU157" s="71"/>
      <c r="BA157" s="236">
        <f t="shared" si="53"/>
        <v>0.51340000000000008</v>
      </c>
    </row>
    <row r="158" spans="1:53" ht="27.95" hidden="1" customHeight="1" outlineLevel="4" x14ac:dyDescent="0.2">
      <c r="A158" s="258"/>
      <c r="B158" s="256"/>
      <c r="C158" s="10" t="s">
        <v>1164</v>
      </c>
      <c r="D158" s="10" t="s">
        <v>1177</v>
      </c>
      <c r="E158" s="10" t="s">
        <v>1178</v>
      </c>
      <c r="F158" s="78"/>
      <c r="G158" s="78"/>
      <c r="H158" s="10" t="s">
        <v>681</v>
      </c>
      <c r="I158" s="10" t="s">
        <v>27</v>
      </c>
      <c r="J158" s="10" t="s">
        <v>694</v>
      </c>
      <c r="K158" s="10">
        <v>43</v>
      </c>
      <c r="L158" s="6">
        <v>30232.558139534885</v>
      </c>
      <c r="M158" s="6">
        <v>1300000</v>
      </c>
      <c r="N158" s="103" t="s">
        <v>192</v>
      </c>
      <c r="O158" s="103" t="s">
        <v>210</v>
      </c>
      <c r="P158" s="104">
        <v>8.3299999999999999E-2</v>
      </c>
      <c r="Q158" s="104">
        <v>8.3299999999999999E-2</v>
      </c>
      <c r="R158" s="104">
        <v>8.3299999999999999E-2</v>
      </c>
      <c r="S158" s="104">
        <v>8.3299999999999999E-2</v>
      </c>
      <c r="T158" s="104">
        <v>8.3299999999999999E-2</v>
      </c>
      <c r="U158" s="143">
        <v>8.3299999999999999E-2</v>
      </c>
      <c r="V158" s="104">
        <v>8.3299999999999999E-2</v>
      </c>
      <c r="W158" s="104">
        <v>8.3299999999999999E-2</v>
      </c>
      <c r="X158" s="104">
        <v>8.3299999999999999E-2</v>
      </c>
      <c r="Y158" s="104">
        <v>8.3299999999999999E-2</v>
      </c>
      <c r="Z158" s="104">
        <v>8.3299999999999999E-2</v>
      </c>
      <c r="AA158" s="104">
        <v>8.3299999999999999E-2</v>
      </c>
      <c r="AB158" s="202">
        <v>1</v>
      </c>
      <c r="AC158" s="105">
        <v>0</v>
      </c>
      <c r="AD158" s="105">
        <v>0</v>
      </c>
      <c r="AE158" s="105">
        <v>0</v>
      </c>
      <c r="AF158" s="105">
        <v>0.2</v>
      </c>
      <c r="AG158" s="104">
        <v>0</v>
      </c>
      <c r="AH158" s="143">
        <v>0</v>
      </c>
      <c r="AI158" s="105">
        <v>0</v>
      </c>
      <c r="AJ158" s="105">
        <v>0</v>
      </c>
      <c r="AK158" s="105">
        <v>0</v>
      </c>
      <c r="AL158" s="105">
        <v>0</v>
      </c>
      <c r="AM158" s="105">
        <v>0</v>
      </c>
      <c r="AN158" s="105">
        <v>0</v>
      </c>
      <c r="AO158" s="21">
        <f t="shared" si="49"/>
        <v>0.2</v>
      </c>
      <c r="AP158" s="189">
        <f t="shared" si="52"/>
        <v>0.40016006402561027</v>
      </c>
      <c r="AQ158" s="91" t="str">
        <f>+IF(AP158="","",IF(AND(SUM($P158:U158)=1,SUM($AC158:AH158)=1),"TERMINADA",IF(SUM($P158:U158)=0,"SIN INICIAR",IF(AP158&gt;1,"ADELANTADA",IF(AP158&lt;0.6,"CRÍTICA",IF(AP158&lt;0.95,"EN PROCESO","GESTIÓN NORMAL"))))))</f>
        <v>CRÍTICA</v>
      </c>
      <c r="AR158" s="38" t="str">
        <f t="shared" si="50"/>
        <v>L</v>
      </c>
      <c r="AS158" s="71"/>
      <c r="AT158" s="71" t="s">
        <v>1435</v>
      </c>
      <c r="AU158" s="71"/>
      <c r="BA158" s="236">
        <f t="shared" si="53"/>
        <v>0.8</v>
      </c>
    </row>
    <row r="159" spans="1:53" ht="27.95" hidden="1" customHeight="1" outlineLevel="4" x14ac:dyDescent="0.2">
      <c r="A159" s="258"/>
      <c r="B159" s="256"/>
      <c r="C159" s="10" t="s">
        <v>1164</v>
      </c>
      <c r="D159" s="10" t="s">
        <v>690</v>
      </c>
      <c r="E159" s="10" t="s">
        <v>1442</v>
      </c>
      <c r="F159" s="78"/>
      <c r="G159" s="78"/>
      <c r="H159" s="10" t="s">
        <v>702</v>
      </c>
      <c r="I159" s="10" t="s">
        <v>572</v>
      </c>
      <c r="J159" s="10" t="s">
        <v>716</v>
      </c>
      <c r="K159" s="10">
        <v>24</v>
      </c>
      <c r="L159" s="6">
        <v>50000</v>
      </c>
      <c r="M159" s="6">
        <v>1200000</v>
      </c>
      <c r="N159" s="103" t="s">
        <v>192</v>
      </c>
      <c r="O159" s="103" t="s">
        <v>210</v>
      </c>
      <c r="P159" s="104">
        <v>0</v>
      </c>
      <c r="Q159" s="104">
        <v>0.5</v>
      </c>
      <c r="R159" s="104">
        <v>0</v>
      </c>
      <c r="S159" s="104">
        <v>0</v>
      </c>
      <c r="T159" s="104">
        <v>0</v>
      </c>
      <c r="U159" s="143">
        <v>0</v>
      </c>
      <c r="V159" s="104">
        <v>0</v>
      </c>
      <c r="W159" s="104">
        <v>0.5</v>
      </c>
      <c r="X159" s="104">
        <v>0</v>
      </c>
      <c r="Y159" s="104">
        <v>0</v>
      </c>
      <c r="Z159" s="104">
        <v>0</v>
      </c>
      <c r="AA159" s="104">
        <v>0</v>
      </c>
      <c r="AB159" s="194">
        <f t="shared" si="51"/>
        <v>1</v>
      </c>
      <c r="AC159" s="105">
        <v>0</v>
      </c>
      <c r="AD159" s="105">
        <v>0.5</v>
      </c>
      <c r="AE159" s="105">
        <v>0</v>
      </c>
      <c r="AF159" s="105">
        <v>0</v>
      </c>
      <c r="AG159" s="104">
        <v>0</v>
      </c>
      <c r="AH159" s="143">
        <v>0</v>
      </c>
      <c r="AI159" s="105">
        <v>0</v>
      </c>
      <c r="AJ159" s="105">
        <v>0</v>
      </c>
      <c r="AK159" s="105">
        <v>0</v>
      </c>
      <c r="AL159" s="105">
        <v>0</v>
      </c>
      <c r="AM159" s="105">
        <v>0</v>
      </c>
      <c r="AN159" s="105">
        <v>0</v>
      </c>
      <c r="AO159" s="21">
        <f t="shared" si="49"/>
        <v>0.5</v>
      </c>
      <c r="AP159" s="189">
        <f t="shared" si="52"/>
        <v>1</v>
      </c>
      <c r="AQ159" s="91" t="str">
        <f>+IF(AP159="","",IF(AND(SUM($P159:U159)=1,SUM($AC159:AH159)=1),"TERMINADA",IF(SUM($P159:U159)=0,"SIN INICIAR",IF(AP159&gt;1,"ADELANTADA",IF(AP159&lt;0.6,"CRÍTICA",IF(AP159&lt;0.95,"EN PROCESO","GESTIÓN NORMAL"))))))</f>
        <v>GESTIÓN NORMAL</v>
      </c>
      <c r="AR159" s="38" t="str">
        <f t="shared" si="50"/>
        <v>J</v>
      </c>
      <c r="AS159" s="71"/>
      <c r="AT159" s="71"/>
      <c r="AU159" s="71"/>
      <c r="BA159" s="236">
        <f t="shared" si="53"/>
        <v>0.5</v>
      </c>
    </row>
    <row r="160" spans="1:53" ht="27.95" hidden="1" customHeight="1" outlineLevel="4" x14ac:dyDescent="0.2">
      <c r="A160" s="258"/>
      <c r="B160" s="256"/>
      <c r="C160" s="10" t="s">
        <v>1164</v>
      </c>
      <c r="D160" s="10" t="s">
        <v>690</v>
      </c>
      <c r="E160" s="10" t="s">
        <v>1197</v>
      </c>
      <c r="F160" s="78"/>
      <c r="G160" s="78"/>
      <c r="H160" s="10" t="s">
        <v>702</v>
      </c>
      <c r="I160" s="10" t="s">
        <v>572</v>
      </c>
      <c r="J160" s="10" t="s">
        <v>717</v>
      </c>
      <c r="K160" s="10">
        <v>25</v>
      </c>
      <c r="L160" s="6">
        <v>72000</v>
      </c>
      <c r="M160" s="6">
        <v>1800000</v>
      </c>
      <c r="N160" s="103" t="s">
        <v>192</v>
      </c>
      <c r="O160" s="103" t="s">
        <v>210</v>
      </c>
      <c r="P160" s="104">
        <v>8.3299999999999999E-2</v>
      </c>
      <c r="Q160" s="104">
        <v>8.3299999999999999E-2</v>
      </c>
      <c r="R160" s="104">
        <v>8.3299999999999999E-2</v>
      </c>
      <c r="S160" s="104">
        <v>8.3299999999999999E-2</v>
      </c>
      <c r="T160" s="104">
        <v>8.3299999999999999E-2</v>
      </c>
      <c r="U160" s="143">
        <v>8.3299999999999999E-2</v>
      </c>
      <c r="V160" s="104">
        <v>8.3299999999999999E-2</v>
      </c>
      <c r="W160" s="104">
        <v>8.3299999999999999E-2</v>
      </c>
      <c r="X160" s="104">
        <v>8.3299999999999999E-2</v>
      </c>
      <c r="Y160" s="104">
        <v>8.3299999999999999E-2</v>
      </c>
      <c r="Z160" s="104">
        <v>8.3299999999999999E-2</v>
      </c>
      <c r="AA160" s="104">
        <v>8.3299999999999999E-2</v>
      </c>
      <c r="AB160" s="194">
        <f t="shared" si="51"/>
        <v>0.99960000000000016</v>
      </c>
      <c r="AC160" s="105">
        <v>0</v>
      </c>
      <c r="AD160" s="105">
        <v>0.16</v>
      </c>
      <c r="AE160" s="105">
        <v>0</v>
      </c>
      <c r="AF160" s="105">
        <v>0.16</v>
      </c>
      <c r="AG160" s="104">
        <v>0.09</v>
      </c>
      <c r="AH160" s="143">
        <v>8.3299999999999999E-2</v>
      </c>
      <c r="AI160" s="105">
        <v>0</v>
      </c>
      <c r="AJ160" s="105">
        <v>0</v>
      </c>
      <c r="AK160" s="105">
        <v>0</v>
      </c>
      <c r="AL160" s="105">
        <v>0</v>
      </c>
      <c r="AM160" s="105">
        <v>0</v>
      </c>
      <c r="AN160" s="105">
        <v>0</v>
      </c>
      <c r="AO160" s="21">
        <f t="shared" si="49"/>
        <v>0.49330000000000002</v>
      </c>
      <c r="AP160" s="189">
        <f t="shared" si="52"/>
        <v>0.98699479791916778</v>
      </c>
      <c r="AQ160" s="91" t="str">
        <f>+IF(AP160="","",IF(AND(SUM($P160:U160)=1,SUM($AC160:AH160)=1),"TERMINADA",IF(SUM($P160:U160)=0,"SIN INICIAR",IF(AP160&gt;1,"ADELANTADA",IF(AP160&lt;0.6,"CRÍTICA",IF(AP160&lt;0.95,"EN PROCESO","GESTIÓN NORMAL"))))))</f>
        <v>GESTIÓN NORMAL</v>
      </c>
      <c r="AR160" s="38" t="str">
        <f t="shared" si="50"/>
        <v>J</v>
      </c>
      <c r="AS160" s="71"/>
      <c r="AT160" s="71"/>
      <c r="AU160" s="71"/>
      <c r="BA160" s="236">
        <f t="shared" si="53"/>
        <v>0.50669999999999993</v>
      </c>
    </row>
    <row r="161" spans="1:53" ht="27.95" hidden="1" customHeight="1" outlineLevel="3" x14ac:dyDescent="0.2">
      <c r="A161" s="258"/>
      <c r="B161" s="256"/>
      <c r="C161" s="248" t="s">
        <v>1311</v>
      </c>
      <c r="D161" s="249"/>
      <c r="E161" s="250"/>
      <c r="F161" s="82"/>
      <c r="G161" s="82"/>
      <c r="H161" s="1"/>
      <c r="I161" s="1"/>
      <c r="J161" s="82"/>
      <c r="K161" s="82"/>
      <c r="L161" s="82"/>
      <c r="M161" s="82"/>
      <c r="N161" s="68"/>
      <c r="O161" s="68"/>
      <c r="P161" s="69"/>
      <c r="Q161" s="69"/>
      <c r="R161" s="69"/>
      <c r="S161" s="69"/>
      <c r="T161" s="69"/>
      <c r="U161" s="144"/>
      <c r="V161" s="69"/>
      <c r="W161" s="69"/>
      <c r="X161" s="69"/>
      <c r="Y161" s="69"/>
      <c r="Z161" s="69"/>
      <c r="AA161" s="69"/>
      <c r="AB161" s="200"/>
      <c r="AC161" s="69"/>
      <c r="AD161" s="69"/>
      <c r="AE161" s="69"/>
      <c r="AF161" s="69"/>
      <c r="AG161" s="69"/>
      <c r="AH161" s="144"/>
      <c r="AI161" s="69"/>
      <c r="AJ161" s="69"/>
      <c r="AK161" s="69"/>
      <c r="AL161" s="69"/>
      <c r="AM161" s="69"/>
      <c r="AN161" s="182"/>
      <c r="AO161" s="190">
        <f>SUBTOTAL(1,AO128:AO160)</f>
        <v>0.43736060606060601</v>
      </c>
      <c r="AP161" s="190">
        <f>SUBTOTAL(1,AP128:AP160)</f>
        <v>0.87430293329453002</v>
      </c>
      <c r="AQ161" s="91" t="str">
        <f>+IF(AP161="","",IF(AP161&gt;1,"ADELANTADA",IF(AP161&lt;0.6,"CRÍTICA",IF(AP161&lt;0.95,"EN PROCESO","GESTIÓN NORMAL"))))</f>
        <v>EN PROCESO</v>
      </c>
      <c r="AR161" s="38" t="str">
        <f t="shared" ref="AR161:AR215" si="54">+IF(AQ161="","",IF(AQ161="SIN INICIAR","6",IF(AQ161="CRÍTICA","L",IF(AQ161="EN PROCESO","K",IF(AQ161="GESTIÓN NORMAL","J",IF(AQ161="ADELANTADA","Q","B"))))))</f>
        <v>K</v>
      </c>
      <c r="AS161" s="71"/>
      <c r="AT161" s="71"/>
      <c r="AU161" s="71"/>
      <c r="BA161" s="236">
        <f t="shared" si="53"/>
        <v>0.56263939393939399</v>
      </c>
    </row>
    <row r="162" spans="1:53" ht="27.95" hidden="1" customHeight="1" outlineLevel="4" x14ac:dyDescent="0.2">
      <c r="A162" s="258"/>
      <c r="B162" s="256"/>
      <c r="C162" s="10" t="s">
        <v>725</v>
      </c>
      <c r="D162" s="10" t="s">
        <v>726</v>
      </c>
      <c r="E162" s="10" t="s">
        <v>1221</v>
      </c>
      <c r="F162" s="78"/>
      <c r="G162" s="78"/>
      <c r="H162" s="10"/>
      <c r="I162" s="10" t="s">
        <v>614</v>
      </c>
      <c r="J162" s="10" t="s">
        <v>754</v>
      </c>
      <c r="K162" s="10">
        <v>8</v>
      </c>
      <c r="L162" s="6">
        <v>375000</v>
      </c>
      <c r="M162" s="6">
        <v>3000000</v>
      </c>
      <c r="N162" s="103" t="s">
        <v>192</v>
      </c>
      <c r="O162" s="103" t="s">
        <v>210</v>
      </c>
      <c r="P162" s="104">
        <v>8.3299999999999999E-2</v>
      </c>
      <c r="Q162" s="104">
        <v>8.3299999999999999E-2</v>
      </c>
      <c r="R162" s="104">
        <v>8.3299999999999999E-2</v>
      </c>
      <c r="S162" s="104">
        <v>8.3299999999999999E-2</v>
      </c>
      <c r="T162" s="104">
        <v>8.3299999999999999E-2</v>
      </c>
      <c r="U162" s="143">
        <v>8.3299999999999999E-2</v>
      </c>
      <c r="V162" s="104">
        <v>8.3299999999999999E-2</v>
      </c>
      <c r="W162" s="104">
        <v>8.3299999999999999E-2</v>
      </c>
      <c r="X162" s="104">
        <v>8.3299999999999999E-2</v>
      </c>
      <c r="Y162" s="104">
        <v>8.3299999999999999E-2</v>
      </c>
      <c r="Z162" s="104">
        <v>8.3299999999999999E-2</v>
      </c>
      <c r="AA162" s="104">
        <v>8.3299999999999999E-2</v>
      </c>
      <c r="AB162" s="194">
        <f t="shared" si="51"/>
        <v>0.99960000000000016</v>
      </c>
      <c r="AC162" s="105">
        <v>0.08</v>
      </c>
      <c r="AD162" s="105">
        <v>0.08</v>
      </c>
      <c r="AE162" s="105">
        <v>0.08</v>
      </c>
      <c r="AF162" s="105">
        <v>0.08</v>
      </c>
      <c r="AG162" s="104">
        <v>0.08</v>
      </c>
      <c r="AH162" s="143">
        <v>0</v>
      </c>
      <c r="AI162" s="105">
        <v>0</v>
      </c>
      <c r="AJ162" s="105">
        <v>0</v>
      </c>
      <c r="AK162" s="105">
        <v>0</v>
      </c>
      <c r="AL162" s="105">
        <v>0</v>
      </c>
      <c r="AM162" s="105">
        <v>0</v>
      </c>
      <c r="AN162" s="105">
        <v>0</v>
      </c>
      <c r="AO162" s="21">
        <f t="shared" ref="AO162:AO178" si="55">SUM(AC162:AN162)</f>
        <v>0.4</v>
      </c>
      <c r="AP162" s="189">
        <f>+IFERROR(SUM(AC162:AH162)/SUM(P162:U162),"")</f>
        <v>0.80032012805122055</v>
      </c>
      <c r="AQ162" s="91" t="str">
        <f>+IF(AP162="","",IF(AND(SUM($P162:U162)=1,SUM($AC162:AH162)=1),"TERMINADA",IF(SUM($P162:U162)=0,"SIN INICIAR",IF(AP162&gt;1,"ADELANTADA",IF(AP162&lt;0.6,"CRÍTICA",IF(AP162&lt;0.95,"EN PROCESO","GESTIÓN NORMAL"))))))</f>
        <v>EN PROCESO</v>
      </c>
      <c r="AR162" s="38" t="str">
        <f t="shared" si="54"/>
        <v>K</v>
      </c>
      <c r="AS162" s="71"/>
      <c r="AT162" s="71" t="s">
        <v>1416</v>
      </c>
      <c r="AU162" s="71"/>
      <c r="BA162" s="236">
        <f t="shared" si="53"/>
        <v>0.6</v>
      </c>
    </row>
    <row r="163" spans="1:53" ht="44.1" hidden="1" customHeight="1" outlineLevel="4" x14ac:dyDescent="0.2">
      <c r="A163" s="258"/>
      <c r="B163" s="256"/>
      <c r="C163" s="10" t="s">
        <v>725</v>
      </c>
      <c r="D163" s="10" t="s">
        <v>726</v>
      </c>
      <c r="E163" s="10" t="s">
        <v>1222</v>
      </c>
      <c r="F163" s="78"/>
      <c r="G163" s="78"/>
      <c r="H163" s="10"/>
      <c r="I163" s="10" t="s">
        <v>614</v>
      </c>
      <c r="J163" s="10" t="s">
        <v>755</v>
      </c>
      <c r="K163" s="10">
        <v>3000</v>
      </c>
      <c r="L163" s="6">
        <v>1600</v>
      </c>
      <c r="M163" s="6">
        <v>4800000</v>
      </c>
      <c r="N163" s="103" t="s">
        <v>192</v>
      </c>
      <c r="O163" s="103" t="s">
        <v>210</v>
      </c>
      <c r="P163" s="104">
        <v>0</v>
      </c>
      <c r="Q163" s="104">
        <v>0</v>
      </c>
      <c r="R163" s="104">
        <v>0</v>
      </c>
      <c r="S163" s="104">
        <v>0</v>
      </c>
      <c r="T163" s="104">
        <v>0</v>
      </c>
      <c r="U163" s="143">
        <v>0</v>
      </c>
      <c r="V163" s="104">
        <v>0</v>
      </c>
      <c r="W163" s="104">
        <v>1</v>
      </c>
      <c r="X163" s="104">
        <v>0</v>
      </c>
      <c r="Y163" s="104">
        <v>0</v>
      </c>
      <c r="Z163" s="104">
        <v>0</v>
      </c>
      <c r="AA163" s="104">
        <v>0</v>
      </c>
      <c r="AB163" s="194">
        <f t="shared" si="51"/>
        <v>1</v>
      </c>
      <c r="AC163" s="105">
        <v>0</v>
      </c>
      <c r="AD163" s="105">
        <v>0</v>
      </c>
      <c r="AE163" s="105">
        <v>0</v>
      </c>
      <c r="AF163" s="105">
        <v>0</v>
      </c>
      <c r="AG163" s="104">
        <v>0</v>
      </c>
      <c r="AH163" s="143">
        <v>0</v>
      </c>
      <c r="AI163" s="105">
        <v>0</v>
      </c>
      <c r="AJ163" s="105">
        <v>0</v>
      </c>
      <c r="AK163" s="105">
        <v>0</v>
      </c>
      <c r="AL163" s="105">
        <v>0</v>
      </c>
      <c r="AM163" s="105">
        <v>0</v>
      </c>
      <c r="AN163" s="105">
        <v>0</v>
      </c>
      <c r="AO163" s="21">
        <f t="shared" si="55"/>
        <v>0</v>
      </c>
      <c r="AP163" s="189" t="str">
        <f t="shared" ref="AP163:AP178" si="56">+IFERROR(SUM(AC163:AH163)/SUM(P163:U163),"")</f>
        <v/>
      </c>
      <c r="AQ163" s="91" t="str">
        <f>+IF(AP163="","",IF(AND(SUM($P163:U163)=1,SUM($AC163:AH163)=1),"TERMINADA",IF(SUM($P163:U163)=0,"SIN INICIAR",IF(AP163&gt;1,"ADELANTADA",IF(AP163&lt;0.6,"CRÍTICA",IF(AP163&lt;0.95,"EN PROCESO","GESTIÓN NORMAL"))))))</f>
        <v/>
      </c>
      <c r="AR163" s="38" t="str">
        <f t="shared" si="54"/>
        <v/>
      </c>
      <c r="AS163" s="71"/>
      <c r="AT163" s="71" t="s">
        <v>1443</v>
      </c>
      <c r="AU163" s="71"/>
      <c r="BA163" s="236">
        <f t="shared" si="53"/>
        <v>1</v>
      </c>
    </row>
    <row r="164" spans="1:53" ht="27.95" hidden="1" customHeight="1" outlineLevel="4" x14ac:dyDescent="0.2">
      <c r="A164" s="258"/>
      <c r="B164" s="256"/>
      <c r="C164" s="10" t="s">
        <v>725</v>
      </c>
      <c r="D164" s="10" t="s">
        <v>726</v>
      </c>
      <c r="E164" s="10" t="s">
        <v>1444</v>
      </c>
      <c r="F164" s="78"/>
      <c r="G164" s="78"/>
      <c r="H164" s="10"/>
      <c r="I164" s="10" t="s">
        <v>27</v>
      </c>
      <c r="J164" s="10" t="s">
        <v>756</v>
      </c>
      <c r="K164" s="10">
        <v>1</v>
      </c>
      <c r="L164" s="6">
        <v>1500000</v>
      </c>
      <c r="M164" s="6">
        <v>1500000</v>
      </c>
      <c r="N164" s="103" t="s">
        <v>192</v>
      </c>
      <c r="O164" s="103" t="s">
        <v>210</v>
      </c>
      <c r="P164" s="104">
        <v>0.2</v>
      </c>
      <c r="Q164" s="104">
        <v>0.2</v>
      </c>
      <c r="R164" s="104">
        <v>0.2</v>
      </c>
      <c r="S164" s="104">
        <v>0.2</v>
      </c>
      <c r="T164" s="104">
        <v>0.2</v>
      </c>
      <c r="U164" s="143">
        <v>0</v>
      </c>
      <c r="V164" s="104">
        <v>0</v>
      </c>
      <c r="W164" s="104">
        <v>0</v>
      </c>
      <c r="X164" s="104">
        <v>0</v>
      </c>
      <c r="Y164" s="104">
        <v>0</v>
      </c>
      <c r="Z164" s="104">
        <v>0</v>
      </c>
      <c r="AA164" s="104">
        <v>0</v>
      </c>
      <c r="AB164" s="194">
        <f t="shared" si="51"/>
        <v>1</v>
      </c>
      <c r="AC164" s="105">
        <v>0.2</v>
      </c>
      <c r="AD164" s="105">
        <v>0.2</v>
      </c>
      <c r="AE164" s="105">
        <v>0.2</v>
      </c>
      <c r="AF164" s="105">
        <v>0.2</v>
      </c>
      <c r="AG164" s="104">
        <v>0.2</v>
      </c>
      <c r="AH164" s="143">
        <v>0</v>
      </c>
      <c r="AI164" s="105">
        <v>0</v>
      </c>
      <c r="AJ164" s="105">
        <v>0</v>
      </c>
      <c r="AK164" s="105">
        <v>0</v>
      </c>
      <c r="AL164" s="105">
        <v>0</v>
      </c>
      <c r="AM164" s="105">
        <v>0</v>
      </c>
      <c r="AN164" s="105">
        <v>0</v>
      </c>
      <c r="AO164" s="21">
        <f t="shared" si="55"/>
        <v>1</v>
      </c>
      <c r="AP164" s="189">
        <f t="shared" si="56"/>
        <v>1</v>
      </c>
      <c r="AQ164" s="91" t="str">
        <f>+IF(AP164="","",IF(AND(SUM($P164:U164)=1,SUM($AC164:AH164)=1),"TERMINADA",IF(SUM($P164:U164)=0,"SIN INICIAR",IF(AP164&gt;1,"ADELANTADA",IF(AP164&lt;0.6,"CRÍTICA",IF(AP164&lt;0.95,"EN PROCESO","GESTIÓN NORMAL"))))))</f>
        <v>TERMINADA</v>
      </c>
      <c r="AR164" s="38" t="str">
        <f t="shared" si="54"/>
        <v>B</v>
      </c>
      <c r="AS164" s="71"/>
      <c r="AT164" s="71" t="s">
        <v>1445</v>
      </c>
      <c r="AU164" s="71"/>
      <c r="BA164" s="236">
        <f t="shared" si="53"/>
        <v>0</v>
      </c>
    </row>
    <row r="165" spans="1:53" ht="27.95" hidden="1" customHeight="1" outlineLevel="4" x14ac:dyDescent="0.2">
      <c r="A165" s="258"/>
      <c r="B165" s="256"/>
      <c r="C165" s="10" t="s">
        <v>725</v>
      </c>
      <c r="D165" s="10" t="s">
        <v>726</v>
      </c>
      <c r="E165" s="10" t="s">
        <v>1225</v>
      </c>
      <c r="F165" s="78"/>
      <c r="G165" s="78"/>
      <c r="H165" s="10"/>
      <c r="I165" s="10" t="s">
        <v>111</v>
      </c>
      <c r="J165" s="10" t="s">
        <v>758</v>
      </c>
      <c r="K165" s="10">
        <v>400</v>
      </c>
      <c r="L165" s="6">
        <v>6250</v>
      </c>
      <c r="M165" s="6">
        <v>2500000</v>
      </c>
      <c r="N165" s="103" t="s">
        <v>192</v>
      </c>
      <c r="O165" s="103" t="s">
        <v>210</v>
      </c>
      <c r="P165" s="104">
        <v>8.3299999999999999E-2</v>
      </c>
      <c r="Q165" s="104">
        <v>8.3299999999999999E-2</v>
      </c>
      <c r="R165" s="104">
        <v>8.3299999999999999E-2</v>
      </c>
      <c r="S165" s="104">
        <v>8.3299999999999999E-2</v>
      </c>
      <c r="T165" s="104">
        <v>8.3299999999999999E-2</v>
      </c>
      <c r="U165" s="143">
        <v>8.3299999999999999E-2</v>
      </c>
      <c r="V165" s="104">
        <v>8.3299999999999999E-2</v>
      </c>
      <c r="W165" s="104">
        <v>8.3299999999999999E-2</v>
      </c>
      <c r="X165" s="104">
        <v>8.3299999999999999E-2</v>
      </c>
      <c r="Y165" s="104">
        <v>8.3299999999999999E-2</v>
      </c>
      <c r="Z165" s="104">
        <v>8.3299999999999999E-2</v>
      </c>
      <c r="AA165" s="104">
        <v>8.3299999999999999E-2</v>
      </c>
      <c r="AB165" s="194">
        <f t="shared" si="51"/>
        <v>0.99960000000000016</v>
      </c>
      <c r="AC165" s="105">
        <v>0.08</v>
      </c>
      <c r="AD165" s="105">
        <v>0.08</v>
      </c>
      <c r="AE165" s="105">
        <v>0.08</v>
      </c>
      <c r="AF165" s="105">
        <v>0.08</v>
      </c>
      <c r="AG165" s="104">
        <v>0.08</v>
      </c>
      <c r="AH165" s="143">
        <v>0</v>
      </c>
      <c r="AI165" s="105">
        <v>0</v>
      </c>
      <c r="AJ165" s="105">
        <v>0</v>
      </c>
      <c r="AK165" s="105">
        <v>0</v>
      </c>
      <c r="AL165" s="105">
        <v>0</v>
      </c>
      <c r="AM165" s="105">
        <v>0</v>
      </c>
      <c r="AN165" s="105">
        <v>0</v>
      </c>
      <c r="AO165" s="21">
        <f t="shared" si="55"/>
        <v>0.4</v>
      </c>
      <c r="AP165" s="189">
        <f t="shared" si="56"/>
        <v>0.80032012805122055</v>
      </c>
      <c r="AQ165" s="91" t="str">
        <f>+IF(AP165="","",IF(AND(SUM($P165:U165)=1,SUM($AC165:AH165)=1),"TERMINADA",IF(SUM($P165:U165)=0,"SIN INICIAR",IF(AP165&gt;1,"ADELANTADA",IF(AP165&lt;0.6,"CRÍTICA",IF(AP165&lt;0.95,"EN PROCESO","GESTIÓN NORMAL"))))))</f>
        <v>EN PROCESO</v>
      </c>
      <c r="AR165" s="38" t="str">
        <f t="shared" si="54"/>
        <v>K</v>
      </c>
      <c r="AS165" s="71"/>
      <c r="AT165" s="71" t="s">
        <v>1419</v>
      </c>
      <c r="AU165" s="71"/>
      <c r="BA165" s="236">
        <f t="shared" si="53"/>
        <v>0.6</v>
      </c>
    </row>
    <row r="166" spans="1:53" ht="27.95" hidden="1" customHeight="1" outlineLevel="4" x14ac:dyDescent="0.2">
      <c r="A166" s="258"/>
      <c r="B166" s="256"/>
      <c r="C166" s="10" t="s">
        <v>725</v>
      </c>
      <c r="D166" s="10" t="s">
        <v>726</v>
      </c>
      <c r="E166" s="10" t="s">
        <v>1224</v>
      </c>
      <c r="F166" s="78"/>
      <c r="G166" s="78"/>
      <c r="H166" s="10"/>
      <c r="I166" s="10" t="s">
        <v>614</v>
      </c>
      <c r="J166" s="10" t="s">
        <v>1421</v>
      </c>
      <c r="K166" s="10">
        <v>50</v>
      </c>
      <c r="L166" s="6">
        <v>40000</v>
      </c>
      <c r="M166" s="6">
        <v>2000000</v>
      </c>
      <c r="N166" s="103" t="s">
        <v>192</v>
      </c>
      <c r="O166" s="103" t="s">
        <v>210</v>
      </c>
      <c r="P166" s="104">
        <v>8.3299999999999999E-2</v>
      </c>
      <c r="Q166" s="104">
        <v>8.3299999999999999E-2</v>
      </c>
      <c r="R166" s="104">
        <v>8.3299999999999999E-2</v>
      </c>
      <c r="S166" s="104">
        <v>8.3299999999999999E-2</v>
      </c>
      <c r="T166" s="104">
        <v>8.3299999999999999E-2</v>
      </c>
      <c r="U166" s="143">
        <v>8.3299999999999999E-2</v>
      </c>
      <c r="V166" s="104">
        <v>8.3299999999999999E-2</v>
      </c>
      <c r="W166" s="104">
        <v>8.3299999999999999E-2</v>
      </c>
      <c r="X166" s="104">
        <v>8.3299999999999999E-2</v>
      </c>
      <c r="Y166" s="104">
        <v>8.3299999999999999E-2</v>
      </c>
      <c r="Z166" s="104">
        <v>8.3299999999999999E-2</v>
      </c>
      <c r="AA166" s="104">
        <v>8.3299999999999999E-2</v>
      </c>
      <c r="AB166" s="194">
        <f t="shared" si="51"/>
        <v>0.99960000000000016</v>
      </c>
      <c r="AC166" s="105">
        <v>0.08</v>
      </c>
      <c r="AD166" s="105">
        <v>0.08</v>
      </c>
      <c r="AE166" s="105">
        <v>0.08</v>
      </c>
      <c r="AF166" s="105">
        <v>0.08</v>
      </c>
      <c r="AG166" s="104">
        <v>0.08</v>
      </c>
      <c r="AH166" s="143">
        <v>0</v>
      </c>
      <c r="AI166" s="105">
        <v>0</v>
      </c>
      <c r="AJ166" s="105">
        <v>0</v>
      </c>
      <c r="AK166" s="105">
        <v>0</v>
      </c>
      <c r="AL166" s="105">
        <v>0</v>
      </c>
      <c r="AM166" s="105">
        <v>0</v>
      </c>
      <c r="AN166" s="105">
        <v>0</v>
      </c>
      <c r="AO166" s="21">
        <f t="shared" si="55"/>
        <v>0.4</v>
      </c>
      <c r="AP166" s="189">
        <f t="shared" si="56"/>
        <v>0.80032012805122055</v>
      </c>
      <c r="AQ166" s="91" t="str">
        <f>+IF(AP166="","",IF(AND(SUM($P166:U166)=1,SUM($AC166:AH166)=1),"TERMINADA",IF(SUM($P166:U166)=0,"SIN INICIAR",IF(AP166&gt;1,"ADELANTADA",IF(AP166&lt;0.6,"CRÍTICA",IF(AP166&lt;0.95,"EN PROCESO","GESTIÓN NORMAL"))))))</f>
        <v>EN PROCESO</v>
      </c>
      <c r="AR166" s="38" t="str">
        <f t="shared" si="54"/>
        <v>K</v>
      </c>
      <c r="AS166" s="71"/>
      <c r="AT166" s="71" t="s">
        <v>1420</v>
      </c>
      <c r="AU166" s="71"/>
      <c r="BA166" s="236">
        <f t="shared" si="53"/>
        <v>0.6</v>
      </c>
    </row>
    <row r="167" spans="1:53" ht="27.95" hidden="1" customHeight="1" outlineLevel="4" x14ac:dyDescent="0.2">
      <c r="A167" s="258"/>
      <c r="B167" s="256"/>
      <c r="C167" s="10" t="s">
        <v>725</v>
      </c>
      <c r="D167" s="10" t="s">
        <v>726</v>
      </c>
      <c r="E167" s="10" t="s">
        <v>1223</v>
      </c>
      <c r="F167" s="78"/>
      <c r="G167" s="78"/>
      <c r="H167" s="10"/>
      <c r="I167" s="10" t="s">
        <v>27</v>
      </c>
      <c r="J167" s="10" t="s">
        <v>757</v>
      </c>
      <c r="K167" s="10">
        <v>2</v>
      </c>
      <c r="L167" s="6">
        <v>1000000</v>
      </c>
      <c r="M167" s="6">
        <v>2000000</v>
      </c>
      <c r="N167" s="103" t="s">
        <v>192</v>
      </c>
      <c r="O167" s="103" t="s">
        <v>210</v>
      </c>
      <c r="P167" s="104">
        <v>8.3299999999999999E-2</v>
      </c>
      <c r="Q167" s="104">
        <v>8.3299999999999999E-2</v>
      </c>
      <c r="R167" s="104">
        <v>8.3299999999999999E-2</v>
      </c>
      <c r="S167" s="104">
        <v>8.3299999999999999E-2</v>
      </c>
      <c r="T167" s="104">
        <v>8.3299999999999999E-2</v>
      </c>
      <c r="U167" s="143">
        <v>8.3299999999999999E-2</v>
      </c>
      <c r="V167" s="104">
        <v>8.3299999999999999E-2</v>
      </c>
      <c r="W167" s="104">
        <v>8.3299999999999999E-2</v>
      </c>
      <c r="X167" s="104">
        <v>8.3299999999999999E-2</v>
      </c>
      <c r="Y167" s="104">
        <v>8.3299999999999999E-2</v>
      </c>
      <c r="Z167" s="104">
        <v>8.3299999999999999E-2</v>
      </c>
      <c r="AA167" s="104">
        <v>8.3299999999999999E-2</v>
      </c>
      <c r="AB167" s="194">
        <f t="shared" si="51"/>
        <v>0.99960000000000016</v>
      </c>
      <c r="AC167" s="105">
        <v>0.08</v>
      </c>
      <c r="AD167" s="105">
        <v>0.08</v>
      </c>
      <c r="AE167" s="105">
        <v>0.08</v>
      </c>
      <c r="AF167" s="105">
        <v>0.08</v>
      </c>
      <c r="AG167" s="104">
        <v>0.08</v>
      </c>
      <c r="AH167" s="143">
        <v>0</v>
      </c>
      <c r="AI167" s="105">
        <v>0</v>
      </c>
      <c r="AJ167" s="105">
        <v>0</v>
      </c>
      <c r="AK167" s="105">
        <v>0</v>
      </c>
      <c r="AL167" s="105">
        <v>0</v>
      </c>
      <c r="AM167" s="105">
        <v>0</v>
      </c>
      <c r="AN167" s="105">
        <v>0</v>
      </c>
      <c r="AO167" s="21">
        <f t="shared" si="55"/>
        <v>0.4</v>
      </c>
      <c r="AP167" s="189">
        <f t="shared" si="56"/>
        <v>0.80032012805122055</v>
      </c>
      <c r="AQ167" s="91" t="str">
        <f>+IF(AP167="","",IF(AND(SUM($P167:U167)=1,SUM($AC167:AH167)=1),"TERMINADA",IF(SUM($P167:U167)=0,"SIN INICIAR",IF(AP167&gt;1,"ADELANTADA",IF(AP167&lt;0.6,"CRÍTICA",IF(AP167&lt;0.95,"EN PROCESO","GESTIÓN NORMAL"))))))</f>
        <v>EN PROCESO</v>
      </c>
      <c r="AR167" s="38" t="str">
        <f t="shared" si="54"/>
        <v>K</v>
      </c>
      <c r="AS167" s="71"/>
      <c r="AT167" s="71"/>
      <c r="AU167" s="71"/>
      <c r="BA167" s="236">
        <f t="shared" si="53"/>
        <v>0.6</v>
      </c>
    </row>
    <row r="168" spans="1:53" ht="27.95" hidden="1" customHeight="1" outlineLevel="4" x14ac:dyDescent="0.2">
      <c r="A168" s="258"/>
      <c r="B168" s="256"/>
      <c r="C168" s="10" t="s">
        <v>725</v>
      </c>
      <c r="D168" s="10" t="s">
        <v>736</v>
      </c>
      <c r="E168" s="10" t="s">
        <v>1226</v>
      </c>
      <c r="F168" s="78"/>
      <c r="G168" s="78"/>
      <c r="H168" s="10"/>
      <c r="I168" s="10" t="s">
        <v>14</v>
      </c>
      <c r="J168" s="10" t="s">
        <v>759</v>
      </c>
      <c r="K168" s="10">
        <v>1</v>
      </c>
      <c r="L168" s="6">
        <v>12342000</v>
      </c>
      <c r="M168" s="6">
        <v>12342000</v>
      </c>
      <c r="N168" s="103" t="s">
        <v>192</v>
      </c>
      <c r="O168" s="103" t="s">
        <v>210</v>
      </c>
      <c r="P168" s="104">
        <v>8.3299999999999999E-2</v>
      </c>
      <c r="Q168" s="104">
        <v>8.3299999999999999E-2</v>
      </c>
      <c r="R168" s="104">
        <v>8.3299999999999999E-2</v>
      </c>
      <c r="S168" s="104">
        <v>8.3299999999999999E-2</v>
      </c>
      <c r="T168" s="104">
        <v>8.3299999999999999E-2</v>
      </c>
      <c r="U168" s="143">
        <v>8.3299999999999999E-2</v>
      </c>
      <c r="V168" s="104">
        <v>8.3299999999999999E-2</v>
      </c>
      <c r="W168" s="104">
        <v>8.3299999999999999E-2</v>
      </c>
      <c r="X168" s="104">
        <v>8.3299999999999999E-2</v>
      </c>
      <c r="Y168" s="104">
        <v>8.3299999999999999E-2</v>
      </c>
      <c r="Z168" s="104">
        <v>8.3299999999999999E-2</v>
      </c>
      <c r="AA168" s="104">
        <v>8.3299999999999999E-2</v>
      </c>
      <c r="AB168" s="194">
        <f t="shared" si="51"/>
        <v>0.99960000000000016</v>
      </c>
      <c r="AC168" s="105">
        <v>0.08</v>
      </c>
      <c r="AD168" s="105">
        <v>0.08</v>
      </c>
      <c r="AE168" s="105">
        <v>0.08</v>
      </c>
      <c r="AF168" s="105">
        <v>0.08</v>
      </c>
      <c r="AG168" s="104">
        <v>0.08</v>
      </c>
      <c r="AH168" s="143">
        <v>0</v>
      </c>
      <c r="AI168" s="105">
        <v>0</v>
      </c>
      <c r="AJ168" s="105">
        <v>0</v>
      </c>
      <c r="AK168" s="105">
        <v>0</v>
      </c>
      <c r="AL168" s="105">
        <v>0</v>
      </c>
      <c r="AM168" s="105">
        <v>0</v>
      </c>
      <c r="AN168" s="105">
        <v>0</v>
      </c>
      <c r="AO168" s="21">
        <f t="shared" si="55"/>
        <v>0.4</v>
      </c>
      <c r="AP168" s="189">
        <f t="shared" si="56"/>
        <v>0.80032012805122055</v>
      </c>
      <c r="AQ168" s="91" t="str">
        <f>+IF(AP168="","",IF(AND(SUM($P168:U168)=1,SUM($AC168:AH168)=1),"TERMINADA",IF(SUM($P168:U168)=0,"SIN INICIAR",IF(AP168&gt;1,"ADELANTADA",IF(AP168&lt;0.6,"CRÍTICA",IF(AP168&lt;0.95,"EN PROCESO","GESTIÓN NORMAL"))))))</f>
        <v>EN PROCESO</v>
      </c>
      <c r="AR168" s="38" t="str">
        <f t="shared" si="54"/>
        <v>K</v>
      </c>
      <c r="AS168" s="71"/>
      <c r="AT168" s="71" t="s">
        <v>1418</v>
      </c>
      <c r="AU168" s="71"/>
      <c r="BA168" s="236">
        <f t="shared" si="53"/>
        <v>0.6</v>
      </c>
    </row>
    <row r="169" spans="1:53" ht="27.95" hidden="1" customHeight="1" outlineLevel="4" x14ac:dyDescent="0.2">
      <c r="A169" s="258"/>
      <c r="B169" s="256"/>
      <c r="C169" s="10" t="s">
        <v>725</v>
      </c>
      <c r="D169" s="10" t="s">
        <v>736</v>
      </c>
      <c r="E169" s="10" t="s">
        <v>1235</v>
      </c>
      <c r="F169" s="78"/>
      <c r="G169" s="78"/>
      <c r="H169" s="78"/>
      <c r="I169" s="78"/>
      <c r="J169" s="78"/>
      <c r="K169" s="78"/>
      <c r="L169" s="78"/>
      <c r="M169" s="78"/>
      <c r="N169" s="103" t="s">
        <v>192</v>
      </c>
      <c r="O169" s="103" t="s">
        <v>210</v>
      </c>
      <c r="P169" s="104">
        <v>8.3299999999999999E-2</v>
      </c>
      <c r="Q169" s="104">
        <v>8.3299999999999999E-2</v>
      </c>
      <c r="R169" s="104">
        <v>8.3299999999999999E-2</v>
      </c>
      <c r="S169" s="104">
        <v>8.3299999999999999E-2</v>
      </c>
      <c r="T169" s="104">
        <v>8.3299999999999999E-2</v>
      </c>
      <c r="U169" s="143">
        <v>8.3299999999999999E-2</v>
      </c>
      <c r="V169" s="104">
        <v>8.3299999999999999E-2</v>
      </c>
      <c r="W169" s="104">
        <v>8.3299999999999999E-2</v>
      </c>
      <c r="X169" s="104">
        <v>8.3299999999999999E-2</v>
      </c>
      <c r="Y169" s="104">
        <v>8.3299999999999999E-2</v>
      </c>
      <c r="Z169" s="104">
        <v>8.3299999999999999E-2</v>
      </c>
      <c r="AA169" s="104">
        <v>8.3299999999999999E-2</v>
      </c>
      <c r="AB169" s="194">
        <f t="shared" si="51"/>
        <v>0.99960000000000016</v>
      </c>
      <c r="AC169" s="105">
        <v>0.08</v>
      </c>
      <c r="AD169" s="105">
        <v>0.08</v>
      </c>
      <c r="AE169" s="105">
        <v>0.08</v>
      </c>
      <c r="AF169" s="105">
        <v>0.08</v>
      </c>
      <c r="AG169" s="104">
        <v>0</v>
      </c>
      <c r="AH169" s="143">
        <v>0</v>
      </c>
      <c r="AI169" s="105">
        <v>0</v>
      </c>
      <c r="AJ169" s="105">
        <v>0</v>
      </c>
      <c r="AK169" s="105">
        <v>0</v>
      </c>
      <c r="AL169" s="105">
        <v>0</v>
      </c>
      <c r="AM169" s="105">
        <v>0</v>
      </c>
      <c r="AN169" s="105">
        <v>0</v>
      </c>
      <c r="AO169" s="21">
        <f t="shared" si="55"/>
        <v>0.32</v>
      </c>
      <c r="AP169" s="189">
        <f t="shared" si="56"/>
        <v>0.64025610244097642</v>
      </c>
      <c r="AQ169" s="91" t="str">
        <f>+IF(AP169="","",IF(AND(SUM($P169:U169)=1,SUM($AC169:AH169)=1),"TERMINADA",IF(SUM($P169:U169)=0,"SIN INICIAR",IF(AP169&gt;1,"ADELANTADA",IF(AP169&lt;0.6,"CRÍTICA",IF(AP169&lt;0.95,"EN PROCESO","GESTIÓN NORMAL"))))))</f>
        <v>EN PROCESO</v>
      </c>
      <c r="AR169" s="38" t="str">
        <f t="shared" si="54"/>
        <v>K</v>
      </c>
      <c r="AS169" s="72"/>
      <c r="AT169" s="72" t="s">
        <v>1446</v>
      </c>
      <c r="AU169" s="72"/>
      <c r="BA169" s="236">
        <f t="shared" si="53"/>
        <v>0.67999999999999994</v>
      </c>
    </row>
    <row r="170" spans="1:53" ht="27.95" hidden="1" customHeight="1" outlineLevel="4" x14ac:dyDescent="0.2">
      <c r="A170" s="258"/>
      <c r="B170" s="256"/>
      <c r="C170" s="10" t="s">
        <v>725</v>
      </c>
      <c r="D170" s="10" t="s">
        <v>736</v>
      </c>
      <c r="E170" s="10" t="s">
        <v>1230</v>
      </c>
      <c r="F170" s="78"/>
      <c r="G170" s="78"/>
      <c r="H170" s="10"/>
      <c r="I170" s="10" t="s">
        <v>27</v>
      </c>
      <c r="J170" s="10" t="s">
        <v>765</v>
      </c>
      <c r="K170" s="10">
        <v>1</v>
      </c>
      <c r="L170" s="6">
        <v>1200000</v>
      </c>
      <c r="M170" s="6">
        <v>1200000</v>
      </c>
      <c r="N170" s="103" t="s">
        <v>192</v>
      </c>
      <c r="O170" s="103" t="s">
        <v>210</v>
      </c>
      <c r="P170" s="104">
        <v>8.3299999999999999E-2</v>
      </c>
      <c r="Q170" s="104">
        <v>8.3299999999999999E-2</v>
      </c>
      <c r="R170" s="104">
        <v>8.3299999999999999E-2</v>
      </c>
      <c r="S170" s="104">
        <v>8.3299999999999999E-2</v>
      </c>
      <c r="T170" s="104">
        <v>8.3299999999999999E-2</v>
      </c>
      <c r="U170" s="143">
        <v>8.3299999999999999E-2</v>
      </c>
      <c r="V170" s="104">
        <v>8.3299999999999999E-2</v>
      </c>
      <c r="W170" s="104">
        <v>8.3299999999999999E-2</v>
      </c>
      <c r="X170" s="104">
        <v>8.3299999999999999E-2</v>
      </c>
      <c r="Y170" s="104">
        <v>8.3299999999999999E-2</v>
      </c>
      <c r="Z170" s="104">
        <v>8.3299999999999999E-2</v>
      </c>
      <c r="AA170" s="104">
        <v>8.3299999999999999E-2</v>
      </c>
      <c r="AB170" s="194">
        <f t="shared" si="51"/>
        <v>0.99960000000000016</v>
      </c>
      <c r="AC170" s="105">
        <v>0.08</v>
      </c>
      <c r="AD170" s="105">
        <v>0.08</v>
      </c>
      <c r="AE170" s="105">
        <v>0.08</v>
      </c>
      <c r="AF170" s="105">
        <v>0.08</v>
      </c>
      <c r="AG170" s="104">
        <v>0.08</v>
      </c>
      <c r="AH170" s="143">
        <v>0</v>
      </c>
      <c r="AI170" s="105">
        <v>0</v>
      </c>
      <c r="AJ170" s="105">
        <v>0</v>
      </c>
      <c r="AK170" s="105">
        <v>0</v>
      </c>
      <c r="AL170" s="105">
        <v>0</v>
      </c>
      <c r="AM170" s="105">
        <v>0</v>
      </c>
      <c r="AN170" s="105">
        <v>0</v>
      </c>
      <c r="AO170" s="21">
        <f t="shared" si="55"/>
        <v>0.4</v>
      </c>
      <c r="AP170" s="189">
        <f t="shared" si="56"/>
        <v>0.80032012805122055</v>
      </c>
      <c r="AQ170" s="91" t="str">
        <f>+IF(AP170="","",IF(AND(SUM($P170:U170)=1,SUM($AC170:AH170)=1),"TERMINADA",IF(SUM($P170:U170)=0,"SIN INICIAR",IF(AP170&gt;1,"ADELANTADA",IF(AP170&lt;0.6,"CRÍTICA",IF(AP170&lt;0.95,"EN PROCESO","GESTIÓN NORMAL"))))))</f>
        <v>EN PROCESO</v>
      </c>
      <c r="AR170" s="38" t="str">
        <f t="shared" si="54"/>
        <v>K</v>
      </c>
      <c r="AS170" s="71"/>
      <c r="AT170" s="71" t="s">
        <v>1417</v>
      </c>
      <c r="AU170" s="71"/>
      <c r="BA170" s="236">
        <f t="shared" si="53"/>
        <v>0.6</v>
      </c>
    </row>
    <row r="171" spans="1:53" ht="27.95" hidden="1" customHeight="1" outlineLevel="4" x14ac:dyDescent="0.2">
      <c r="A171" s="258"/>
      <c r="B171" s="256"/>
      <c r="C171" s="10" t="s">
        <v>725</v>
      </c>
      <c r="D171" s="10" t="s">
        <v>736</v>
      </c>
      <c r="E171" s="10" t="s">
        <v>1233</v>
      </c>
      <c r="F171" s="78"/>
      <c r="G171" s="78"/>
      <c r="H171" s="10"/>
      <c r="I171" s="10" t="s">
        <v>14</v>
      </c>
      <c r="J171" s="10" t="s">
        <v>768</v>
      </c>
      <c r="K171" s="10">
        <v>1</v>
      </c>
      <c r="L171" s="6">
        <v>23023440</v>
      </c>
      <c r="M171" s="6">
        <v>23023440</v>
      </c>
      <c r="N171" s="103" t="s">
        <v>192</v>
      </c>
      <c r="O171" s="103" t="s">
        <v>210</v>
      </c>
      <c r="P171" s="104">
        <v>8.3299999999999999E-2</v>
      </c>
      <c r="Q171" s="104">
        <v>8.3299999999999999E-2</v>
      </c>
      <c r="R171" s="104">
        <v>8.3299999999999999E-2</v>
      </c>
      <c r="S171" s="104">
        <v>8.3299999999999999E-2</v>
      </c>
      <c r="T171" s="104">
        <v>8.3299999999999999E-2</v>
      </c>
      <c r="U171" s="143">
        <v>8.3299999999999999E-2</v>
      </c>
      <c r="V171" s="104">
        <v>8.3299999999999999E-2</v>
      </c>
      <c r="W171" s="104">
        <v>8.3299999999999999E-2</v>
      </c>
      <c r="X171" s="104">
        <v>8.3299999999999999E-2</v>
      </c>
      <c r="Y171" s="104">
        <v>8.3299999999999999E-2</v>
      </c>
      <c r="Z171" s="104">
        <v>8.3299999999999999E-2</v>
      </c>
      <c r="AA171" s="104">
        <v>8.3299999999999999E-2</v>
      </c>
      <c r="AB171" s="194">
        <f t="shared" si="51"/>
        <v>0.99960000000000016</v>
      </c>
      <c r="AC171" s="105">
        <v>0.08</v>
      </c>
      <c r="AD171" s="105">
        <v>0.08</v>
      </c>
      <c r="AE171" s="105">
        <v>0.08</v>
      </c>
      <c r="AF171" s="105">
        <v>0.08</v>
      </c>
      <c r="AG171" s="104">
        <v>0.08</v>
      </c>
      <c r="AH171" s="143">
        <v>0</v>
      </c>
      <c r="AI171" s="105">
        <v>0</v>
      </c>
      <c r="AJ171" s="105">
        <v>0</v>
      </c>
      <c r="AK171" s="105">
        <v>0</v>
      </c>
      <c r="AL171" s="105">
        <v>0</v>
      </c>
      <c r="AM171" s="105">
        <v>0</v>
      </c>
      <c r="AN171" s="105">
        <v>0</v>
      </c>
      <c r="AO171" s="21">
        <f t="shared" si="55"/>
        <v>0.4</v>
      </c>
      <c r="AP171" s="189">
        <f t="shared" si="56"/>
        <v>0.80032012805122055</v>
      </c>
      <c r="AQ171" s="91" t="str">
        <f>+IF(AP171="","",IF(AND(SUM($P171:U171)=1,SUM($AC171:AH171)=1),"TERMINADA",IF(SUM($P171:U171)=0,"SIN INICIAR",IF(AP171&gt;1,"ADELANTADA",IF(AP171&lt;0.6,"CRÍTICA",IF(AP171&lt;0.95,"EN PROCESO","GESTIÓN NORMAL"))))))</f>
        <v>EN PROCESO</v>
      </c>
      <c r="AR171" s="38" t="str">
        <f t="shared" si="54"/>
        <v>K</v>
      </c>
      <c r="AS171" s="71"/>
      <c r="AT171" s="71"/>
      <c r="AU171" s="71"/>
      <c r="BA171" s="236">
        <f t="shared" si="53"/>
        <v>0.6</v>
      </c>
    </row>
    <row r="172" spans="1:53" ht="27.95" hidden="1" customHeight="1" outlineLevel="4" x14ac:dyDescent="0.2">
      <c r="A172" s="258"/>
      <c r="B172" s="256"/>
      <c r="C172" s="10" t="s">
        <v>725</v>
      </c>
      <c r="D172" s="10" t="s">
        <v>736</v>
      </c>
      <c r="E172" s="10" t="s">
        <v>1231</v>
      </c>
      <c r="F172" s="78"/>
      <c r="G172" s="78"/>
      <c r="H172" s="10"/>
      <c r="I172" s="10" t="s">
        <v>27</v>
      </c>
      <c r="J172" s="10" t="s">
        <v>766</v>
      </c>
      <c r="K172" s="10">
        <v>4</v>
      </c>
      <c r="L172" s="6">
        <v>1000000</v>
      </c>
      <c r="M172" s="6">
        <v>4000000</v>
      </c>
      <c r="N172" s="103" t="s">
        <v>192</v>
      </c>
      <c r="O172" s="103" t="s">
        <v>210</v>
      </c>
      <c r="P172" s="104">
        <v>8.3299999999999999E-2</v>
      </c>
      <c r="Q172" s="104">
        <v>8.3299999999999999E-2</v>
      </c>
      <c r="R172" s="104">
        <v>8.3299999999999999E-2</v>
      </c>
      <c r="S172" s="104">
        <v>8.3299999999999999E-2</v>
      </c>
      <c r="T172" s="104">
        <v>8.3299999999999999E-2</v>
      </c>
      <c r="U172" s="143">
        <v>8.3299999999999999E-2</v>
      </c>
      <c r="V172" s="104">
        <v>8.3299999999999999E-2</v>
      </c>
      <c r="W172" s="104">
        <v>8.3299999999999999E-2</v>
      </c>
      <c r="X172" s="104">
        <v>8.3299999999999999E-2</v>
      </c>
      <c r="Y172" s="104">
        <v>8.3299999999999999E-2</v>
      </c>
      <c r="Z172" s="104">
        <v>8.3299999999999999E-2</v>
      </c>
      <c r="AA172" s="104">
        <v>8.3299999999999999E-2</v>
      </c>
      <c r="AB172" s="194">
        <f t="shared" si="51"/>
        <v>0.99960000000000016</v>
      </c>
      <c r="AC172" s="105">
        <v>0.08</v>
      </c>
      <c r="AD172" s="105">
        <v>0.08</v>
      </c>
      <c r="AE172" s="105">
        <v>0.08</v>
      </c>
      <c r="AF172" s="105">
        <v>0.08</v>
      </c>
      <c r="AG172" s="104">
        <v>0.08</v>
      </c>
      <c r="AH172" s="143">
        <v>0</v>
      </c>
      <c r="AI172" s="105">
        <v>0</v>
      </c>
      <c r="AJ172" s="105">
        <v>0</v>
      </c>
      <c r="AK172" s="105">
        <v>0</v>
      </c>
      <c r="AL172" s="105">
        <v>0</v>
      </c>
      <c r="AM172" s="105">
        <v>0</v>
      </c>
      <c r="AN172" s="105">
        <v>0</v>
      </c>
      <c r="AO172" s="21">
        <f t="shared" si="55"/>
        <v>0.4</v>
      </c>
      <c r="AP172" s="189">
        <f t="shared" si="56"/>
        <v>0.80032012805122055</v>
      </c>
      <c r="AQ172" s="91" t="str">
        <f>+IF(AP172="","",IF(AND(SUM($P172:U172)=1,SUM($AC172:AH172)=1),"TERMINADA",IF(SUM($P172:U172)=0,"SIN INICIAR",IF(AP172&gt;1,"ADELANTADA",IF(AP172&lt;0.6,"CRÍTICA",IF(AP172&lt;0.95,"EN PROCESO","GESTIÓN NORMAL"))))))</f>
        <v>EN PROCESO</v>
      </c>
      <c r="AR172" s="38" t="str">
        <f t="shared" si="54"/>
        <v>K</v>
      </c>
      <c r="AS172" s="71"/>
      <c r="AT172" s="71"/>
      <c r="AU172" s="71"/>
      <c r="BA172" s="236">
        <f t="shared" si="53"/>
        <v>0.6</v>
      </c>
    </row>
    <row r="173" spans="1:53" ht="27.95" hidden="1" customHeight="1" outlineLevel="4" x14ac:dyDescent="0.2">
      <c r="A173" s="258"/>
      <c r="B173" s="256"/>
      <c r="C173" s="10" t="s">
        <v>725</v>
      </c>
      <c r="D173" s="10" t="s">
        <v>736</v>
      </c>
      <c r="E173" s="10" t="s">
        <v>1447</v>
      </c>
      <c r="F173" s="78"/>
      <c r="G173" s="78"/>
      <c r="H173" s="10"/>
      <c r="I173" s="10" t="s">
        <v>27</v>
      </c>
      <c r="J173" s="10" t="s">
        <v>764</v>
      </c>
      <c r="K173" s="10">
        <v>1</v>
      </c>
      <c r="L173" s="6">
        <v>1200000</v>
      </c>
      <c r="M173" s="6">
        <v>1200000</v>
      </c>
      <c r="N173" s="103" t="s">
        <v>192</v>
      </c>
      <c r="O173" s="103" t="s">
        <v>210</v>
      </c>
      <c r="P173" s="104">
        <v>8.3299999999999999E-2</v>
      </c>
      <c r="Q173" s="104">
        <v>8.3299999999999999E-2</v>
      </c>
      <c r="R173" s="104">
        <v>8.3299999999999999E-2</v>
      </c>
      <c r="S173" s="104">
        <v>8.3299999999999999E-2</v>
      </c>
      <c r="T173" s="104">
        <v>8.3299999999999999E-2</v>
      </c>
      <c r="U173" s="143">
        <v>8.3299999999999999E-2</v>
      </c>
      <c r="V173" s="104">
        <v>8.3299999999999999E-2</v>
      </c>
      <c r="W173" s="104">
        <v>8.3299999999999999E-2</v>
      </c>
      <c r="X173" s="104">
        <v>8.3299999999999999E-2</v>
      </c>
      <c r="Y173" s="104">
        <v>8.3299999999999999E-2</v>
      </c>
      <c r="Z173" s="104">
        <v>8.3299999999999999E-2</v>
      </c>
      <c r="AA173" s="104">
        <v>8.3299999999999999E-2</v>
      </c>
      <c r="AB173" s="194">
        <f t="shared" si="51"/>
        <v>0.99960000000000016</v>
      </c>
      <c r="AC173" s="105">
        <v>0.08</v>
      </c>
      <c r="AD173" s="105">
        <v>0.08</v>
      </c>
      <c r="AE173" s="105">
        <v>0.08</v>
      </c>
      <c r="AF173" s="105">
        <v>0.08</v>
      </c>
      <c r="AG173" s="104">
        <v>0.08</v>
      </c>
      <c r="AH173" s="143">
        <v>0</v>
      </c>
      <c r="AI173" s="105">
        <v>0</v>
      </c>
      <c r="AJ173" s="105">
        <v>0</v>
      </c>
      <c r="AK173" s="105">
        <v>0</v>
      </c>
      <c r="AL173" s="105">
        <v>0</v>
      </c>
      <c r="AM173" s="105">
        <v>0</v>
      </c>
      <c r="AN173" s="105">
        <v>0</v>
      </c>
      <c r="AO173" s="21">
        <f t="shared" si="55"/>
        <v>0.4</v>
      </c>
      <c r="AP173" s="189">
        <f t="shared" si="56"/>
        <v>0.80032012805122055</v>
      </c>
      <c r="AQ173" s="91" t="str">
        <f>+IF(AP173="","",IF(AND(SUM($P173:U173)=1,SUM($AC173:AH173)=1),"TERMINADA",IF(SUM($P173:U173)=0,"SIN INICIAR",IF(AP173&gt;1,"ADELANTADA",IF(AP173&lt;0.6,"CRÍTICA",IF(AP173&lt;0.95,"EN PROCESO","GESTIÓN NORMAL"))))))</f>
        <v>EN PROCESO</v>
      </c>
      <c r="AR173" s="38" t="str">
        <f t="shared" si="54"/>
        <v>K</v>
      </c>
      <c r="AS173" s="71"/>
      <c r="AT173" s="71"/>
      <c r="AU173" s="71"/>
      <c r="BA173" s="236">
        <f t="shared" si="53"/>
        <v>0.6</v>
      </c>
    </row>
    <row r="174" spans="1:53" ht="27.95" hidden="1" customHeight="1" outlineLevel="4" x14ac:dyDescent="0.2">
      <c r="A174" s="258"/>
      <c r="B174" s="256"/>
      <c r="C174" s="10" t="s">
        <v>725</v>
      </c>
      <c r="D174" s="10" t="s">
        <v>736</v>
      </c>
      <c r="E174" s="10" t="s">
        <v>1228</v>
      </c>
      <c r="F174" s="78"/>
      <c r="G174" s="78"/>
      <c r="H174" s="10"/>
      <c r="I174" s="10" t="s">
        <v>27</v>
      </c>
      <c r="J174" s="10" t="s">
        <v>762</v>
      </c>
      <c r="K174" s="10">
        <v>1</v>
      </c>
      <c r="L174" s="6">
        <v>1000000</v>
      </c>
      <c r="M174" s="6">
        <v>1000000</v>
      </c>
      <c r="N174" s="103" t="s">
        <v>192</v>
      </c>
      <c r="O174" s="103" t="s">
        <v>210</v>
      </c>
      <c r="P174" s="104">
        <v>8.3299999999999999E-2</v>
      </c>
      <c r="Q174" s="104">
        <v>8.3299999999999999E-2</v>
      </c>
      <c r="R174" s="104">
        <v>8.3299999999999999E-2</v>
      </c>
      <c r="S174" s="104">
        <v>8.3299999999999999E-2</v>
      </c>
      <c r="T174" s="104">
        <v>8.3299999999999999E-2</v>
      </c>
      <c r="U174" s="143">
        <v>8.3299999999999999E-2</v>
      </c>
      <c r="V174" s="104">
        <v>8.3299999999999999E-2</v>
      </c>
      <c r="W174" s="104">
        <v>8.3299999999999999E-2</v>
      </c>
      <c r="X174" s="104">
        <v>8.3299999999999999E-2</v>
      </c>
      <c r="Y174" s="104">
        <v>8.3299999999999999E-2</v>
      </c>
      <c r="Z174" s="104">
        <v>8.3299999999999999E-2</v>
      </c>
      <c r="AA174" s="104">
        <v>8.3299999999999999E-2</v>
      </c>
      <c r="AB174" s="194">
        <f t="shared" si="51"/>
        <v>0.99960000000000016</v>
      </c>
      <c r="AC174" s="105">
        <v>0.08</v>
      </c>
      <c r="AD174" s="105">
        <v>0.08</v>
      </c>
      <c r="AE174" s="105">
        <v>0</v>
      </c>
      <c r="AF174" s="105">
        <v>0.08</v>
      </c>
      <c r="AG174" s="104">
        <v>0.08</v>
      </c>
      <c r="AH174" s="143">
        <v>0</v>
      </c>
      <c r="AI174" s="105">
        <v>0</v>
      </c>
      <c r="AJ174" s="105">
        <v>0</v>
      </c>
      <c r="AK174" s="105">
        <v>0</v>
      </c>
      <c r="AL174" s="105">
        <v>0</v>
      </c>
      <c r="AM174" s="105">
        <v>0</v>
      </c>
      <c r="AN174" s="105">
        <v>0</v>
      </c>
      <c r="AO174" s="21">
        <f t="shared" si="55"/>
        <v>0.32</v>
      </c>
      <c r="AP174" s="189">
        <f t="shared" si="56"/>
        <v>0.64025610244097642</v>
      </c>
      <c r="AQ174" s="91" t="str">
        <f>+IF(AP174="","",IF(AND(SUM($P174:U174)=1,SUM($AC174:AH174)=1),"TERMINADA",IF(SUM($P174:U174)=0,"SIN INICIAR",IF(AP174&gt;1,"ADELANTADA",IF(AP174&lt;0.6,"CRÍTICA",IF(AP174&lt;0.95,"EN PROCESO","GESTIÓN NORMAL"))))))</f>
        <v>EN PROCESO</v>
      </c>
      <c r="AR174" s="38" t="str">
        <f t="shared" si="54"/>
        <v>K</v>
      </c>
      <c r="AS174" s="71"/>
      <c r="AT174" s="71"/>
      <c r="AU174" s="71"/>
      <c r="BA174" s="236">
        <f t="shared" si="53"/>
        <v>0.67999999999999994</v>
      </c>
    </row>
    <row r="175" spans="1:53" ht="27.95" hidden="1" customHeight="1" outlineLevel="4" x14ac:dyDescent="0.2">
      <c r="A175" s="258"/>
      <c r="B175" s="256"/>
      <c r="C175" s="10" t="s">
        <v>725</v>
      </c>
      <c r="D175" s="10" t="s">
        <v>736</v>
      </c>
      <c r="E175" s="10" t="s">
        <v>1232</v>
      </c>
      <c r="F175" s="78"/>
      <c r="G175" s="78"/>
      <c r="H175" s="10"/>
      <c r="I175" s="10" t="s">
        <v>27</v>
      </c>
      <c r="J175" s="10" t="s">
        <v>767</v>
      </c>
      <c r="K175" s="10">
        <v>4</v>
      </c>
      <c r="L175" s="6">
        <v>1000000</v>
      </c>
      <c r="M175" s="6">
        <v>4000000</v>
      </c>
      <c r="N175" s="103" t="s">
        <v>192</v>
      </c>
      <c r="O175" s="103" t="s">
        <v>210</v>
      </c>
      <c r="P175" s="104">
        <v>8.3299999999999999E-2</v>
      </c>
      <c r="Q175" s="104">
        <v>8.3299999999999999E-2</v>
      </c>
      <c r="R175" s="104">
        <v>8.3299999999999999E-2</v>
      </c>
      <c r="S175" s="104">
        <v>8.3299999999999999E-2</v>
      </c>
      <c r="T175" s="104">
        <v>8.3299999999999999E-2</v>
      </c>
      <c r="U175" s="143">
        <v>8.3299999999999999E-2</v>
      </c>
      <c r="V175" s="104">
        <v>8.3299999999999999E-2</v>
      </c>
      <c r="W175" s="104">
        <v>8.3299999999999999E-2</v>
      </c>
      <c r="X175" s="104">
        <v>8.3299999999999999E-2</v>
      </c>
      <c r="Y175" s="104">
        <v>8.3299999999999999E-2</v>
      </c>
      <c r="Z175" s="104">
        <v>8.3299999999999999E-2</v>
      </c>
      <c r="AA175" s="104">
        <v>8.3299999999999999E-2</v>
      </c>
      <c r="AB175" s="194">
        <f t="shared" si="51"/>
        <v>0.99960000000000016</v>
      </c>
      <c r="AC175" s="105">
        <v>0.08</v>
      </c>
      <c r="AD175" s="105">
        <v>0.08</v>
      </c>
      <c r="AE175" s="105">
        <v>0.08</v>
      </c>
      <c r="AF175" s="105">
        <v>0.08</v>
      </c>
      <c r="AG175" s="104">
        <v>0.08</v>
      </c>
      <c r="AH175" s="143">
        <v>0</v>
      </c>
      <c r="AI175" s="105">
        <v>0</v>
      </c>
      <c r="AJ175" s="105">
        <v>0</v>
      </c>
      <c r="AK175" s="105">
        <v>0</v>
      </c>
      <c r="AL175" s="105">
        <v>0</v>
      </c>
      <c r="AM175" s="105">
        <v>0</v>
      </c>
      <c r="AN175" s="105">
        <v>0</v>
      </c>
      <c r="AO175" s="21">
        <f t="shared" si="55"/>
        <v>0.4</v>
      </c>
      <c r="AP175" s="189">
        <f t="shared" si="56"/>
        <v>0.80032012805122055</v>
      </c>
      <c r="AQ175" s="91" t="str">
        <f>+IF(AP175="","",IF(AND(SUM($P175:U175)=1,SUM($AC175:AH175)=1),"TERMINADA",IF(SUM($P175:U175)=0,"SIN INICIAR",IF(AP175&gt;1,"ADELANTADA",IF(AP175&lt;0.6,"CRÍTICA",IF(AP175&lt;0.95,"EN PROCESO","GESTIÓN NORMAL"))))))</f>
        <v>EN PROCESO</v>
      </c>
      <c r="AR175" s="38" t="str">
        <f t="shared" si="54"/>
        <v>K</v>
      </c>
      <c r="AS175" s="71"/>
      <c r="AT175" s="71"/>
      <c r="AU175" s="71"/>
      <c r="BA175" s="236">
        <f t="shared" si="53"/>
        <v>0.6</v>
      </c>
    </row>
    <row r="176" spans="1:53" ht="27.95" hidden="1" customHeight="1" outlineLevel="4" x14ac:dyDescent="0.2">
      <c r="A176" s="258"/>
      <c r="B176" s="256"/>
      <c r="C176" s="10" t="s">
        <v>725</v>
      </c>
      <c r="D176" s="10" t="s">
        <v>736</v>
      </c>
      <c r="E176" s="10" t="s">
        <v>1229</v>
      </c>
      <c r="F176" s="78"/>
      <c r="G176" s="78"/>
      <c r="H176" s="10"/>
      <c r="I176" s="10" t="s">
        <v>27</v>
      </c>
      <c r="J176" s="10" t="s">
        <v>763</v>
      </c>
      <c r="K176" s="10">
        <v>1</v>
      </c>
      <c r="L176" s="6">
        <v>1200000</v>
      </c>
      <c r="M176" s="6">
        <v>1200000</v>
      </c>
      <c r="N176" s="103" t="s">
        <v>192</v>
      </c>
      <c r="O176" s="103" t="s">
        <v>210</v>
      </c>
      <c r="P176" s="104">
        <v>8.3299999999999999E-2</v>
      </c>
      <c r="Q176" s="104">
        <v>8.3299999999999999E-2</v>
      </c>
      <c r="R176" s="104">
        <v>8.3299999999999999E-2</v>
      </c>
      <c r="S176" s="104">
        <v>8.3299999999999999E-2</v>
      </c>
      <c r="T176" s="104">
        <v>8.3299999999999999E-2</v>
      </c>
      <c r="U176" s="143">
        <v>8.3299999999999999E-2</v>
      </c>
      <c r="V176" s="104">
        <v>8.3299999999999999E-2</v>
      </c>
      <c r="W176" s="104">
        <v>8.3299999999999999E-2</v>
      </c>
      <c r="X176" s="104">
        <v>8.3299999999999999E-2</v>
      </c>
      <c r="Y176" s="104">
        <v>8.3299999999999999E-2</v>
      </c>
      <c r="Z176" s="104">
        <v>8.3299999999999999E-2</v>
      </c>
      <c r="AA176" s="104">
        <v>8.3299999999999999E-2</v>
      </c>
      <c r="AB176" s="194">
        <f t="shared" si="51"/>
        <v>0.99960000000000016</v>
      </c>
      <c r="AC176" s="105">
        <v>0.08</v>
      </c>
      <c r="AD176" s="105">
        <v>0.08</v>
      </c>
      <c r="AE176" s="105">
        <v>0.08</v>
      </c>
      <c r="AF176" s="105">
        <v>0.08</v>
      </c>
      <c r="AG176" s="104">
        <v>0.08</v>
      </c>
      <c r="AH176" s="143">
        <v>0</v>
      </c>
      <c r="AI176" s="105">
        <v>0</v>
      </c>
      <c r="AJ176" s="105">
        <v>0</v>
      </c>
      <c r="AK176" s="105">
        <v>0</v>
      </c>
      <c r="AL176" s="105">
        <v>0</v>
      </c>
      <c r="AM176" s="105">
        <v>0</v>
      </c>
      <c r="AN176" s="105">
        <v>0</v>
      </c>
      <c r="AO176" s="21">
        <f t="shared" si="55"/>
        <v>0.4</v>
      </c>
      <c r="AP176" s="189">
        <f t="shared" si="56"/>
        <v>0.80032012805122055</v>
      </c>
      <c r="AQ176" s="91" t="str">
        <f>+IF(AP176="","",IF(AND(SUM($P176:U176)=1,SUM($AC176:AH176)=1),"TERMINADA",IF(SUM($P176:U176)=0,"SIN INICIAR",IF(AP176&gt;1,"ADELANTADA",IF(AP176&lt;0.6,"CRÍTICA",IF(AP176&lt;0.95,"EN PROCESO","GESTIÓN NORMAL"))))))</f>
        <v>EN PROCESO</v>
      </c>
      <c r="AR176" s="38" t="str">
        <f t="shared" si="54"/>
        <v>K</v>
      </c>
      <c r="AS176" s="71"/>
      <c r="AT176" s="71"/>
      <c r="AU176" s="71"/>
      <c r="BA176" s="236">
        <f t="shared" si="53"/>
        <v>0.6</v>
      </c>
    </row>
    <row r="177" spans="1:53" ht="27.95" hidden="1" customHeight="1" outlineLevel="4" x14ac:dyDescent="0.2">
      <c r="A177" s="258"/>
      <c r="B177" s="256"/>
      <c r="C177" s="10" t="s">
        <v>725</v>
      </c>
      <c r="D177" s="10" t="s">
        <v>736</v>
      </c>
      <c r="E177" s="10" t="s">
        <v>1234</v>
      </c>
      <c r="F177" s="78"/>
      <c r="G177" s="78"/>
      <c r="H177" s="10"/>
      <c r="I177" s="10" t="s">
        <v>770</v>
      </c>
      <c r="J177" s="10" t="s">
        <v>949</v>
      </c>
      <c r="K177" s="10">
        <v>1</v>
      </c>
      <c r="L177" s="6">
        <v>0</v>
      </c>
      <c r="M177" s="6">
        <v>0</v>
      </c>
      <c r="N177" s="103" t="s">
        <v>192</v>
      </c>
      <c r="O177" s="103" t="s">
        <v>210</v>
      </c>
      <c r="P177" s="104">
        <v>0</v>
      </c>
      <c r="Q177" s="104">
        <v>0</v>
      </c>
      <c r="R177" s="104">
        <v>0</v>
      </c>
      <c r="S177" s="104">
        <v>0</v>
      </c>
      <c r="T177" s="104">
        <v>0</v>
      </c>
      <c r="U177" s="143">
        <v>0</v>
      </c>
      <c r="V177" s="104">
        <v>0</v>
      </c>
      <c r="W177" s="104">
        <v>0</v>
      </c>
      <c r="X177" s="104">
        <v>0</v>
      </c>
      <c r="Y177" s="104">
        <v>0</v>
      </c>
      <c r="Z177" s="104">
        <v>1</v>
      </c>
      <c r="AA177" s="104">
        <v>0</v>
      </c>
      <c r="AB177" s="194">
        <f t="shared" si="51"/>
        <v>1</v>
      </c>
      <c r="AC177" s="105">
        <v>0</v>
      </c>
      <c r="AD177" s="105">
        <v>0</v>
      </c>
      <c r="AE177" s="105">
        <v>0</v>
      </c>
      <c r="AF177" s="105">
        <v>0</v>
      </c>
      <c r="AG177" s="104">
        <v>0</v>
      </c>
      <c r="AH177" s="143">
        <v>0</v>
      </c>
      <c r="AI177" s="105">
        <v>0</v>
      </c>
      <c r="AJ177" s="105">
        <v>0</v>
      </c>
      <c r="AK177" s="105">
        <v>0</v>
      </c>
      <c r="AL177" s="105">
        <v>0</v>
      </c>
      <c r="AM177" s="105">
        <v>0</v>
      </c>
      <c r="AN177" s="105">
        <v>0</v>
      </c>
      <c r="AO177" s="21">
        <f t="shared" si="55"/>
        <v>0</v>
      </c>
      <c r="AP177" s="189" t="str">
        <f t="shared" si="56"/>
        <v/>
      </c>
      <c r="AQ177" s="91" t="str">
        <f>+IF(AP177="","",IF(AND(SUM($P177:U177)=1,SUM($AC177:AH177)=1),"TERMINADA",IF(SUM($P177:U177)=0,"SIN INICIAR",IF(AP177&gt;1,"ADELANTADA",IF(AP177&lt;0.6,"CRÍTICA",IF(AP177&lt;0.95,"EN PROCESO","GESTIÓN NORMAL"))))))</f>
        <v/>
      </c>
      <c r="AR177" s="38" t="str">
        <f t="shared" si="54"/>
        <v/>
      </c>
      <c r="AS177" s="71"/>
      <c r="AT177" s="71"/>
      <c r="AU177" s="71"/>
      <c r="BA177" s="236">
        <f t="shared" si="53"/>
        <v>1</v>
      </c>
    </row>
    <row r="178" spans="1:53" ht="27.95" hidden="1" customHeight="1" outlineLevel="4" x14ac:dyDescent="0.2">
      <c r="A178" s="258"/>
      <c r="B178" s="256"/>
      <c r="C178" s="10" t="s">
        <v>725</v>
      </c>
      <c r="D178" s="10" t="s">
        <v>736</v>
      </c>
      <c r="E178" s="10" t="s">
        <v>1227</v>
      </c>
      <c r="F178" s="78"/>
      <c r="G178" s="78"/>
      <c r="H178" s="10"/>
      <c r="I178" s="10" t="s">
        <v>27</v>
      </c>
      <c r="J178" s="10" t="s">
        <v>761</v>
      </c>
      <c r="K178" s="10">
        <v>1</v>
      </c>
      <c r="L178" s="6">
        <v>1500000</v>
      </c>
      <c r="M178" s="6">
        <v>1500000</v>
      </c>
      <c r="N178" s="103" t="s">
        <v>192</v>
      </c>
      <c r="O178" s="103" t="s">
        <v>210</v>
      </c>
      <c r="P178" s="104">
        <v>0</v>
      </c>
      <c r="Q178" s="104">
        <v>0</v>
      </c>
      <c r="R178" s="104">
        <v>0</v>
      </c>
      <c r="S178" s="104">
        <v>0</v>
      </c>
      <c r="T178" s="104">
        <v>0</v>
      </c>
      <c r="U178" s="143">
        <v>0</v>
      </c>
      <c r="V178" s="104">
        <v>0</v>
      </c>
      <c r="W178" s="104">
        <v>0</v>
      </c>
      <c r="X178" s="104">
        <v>0</v>
      </c>
      <c r="Y178" s="104">
        <v>0</v>
      </c>
      <c r="Z178" s="104">
        <v>1</v>
      </c>
      <c r="AA178" s="104">
        <v>0</v>
      </c>
      <c r="AB178" s="194">
        <f t="shared" si="51"/>
        <v>1</v>
      </c>
      <c r="AC178" s="105">
        <v>0.08</v>
      </c>
      <c r="AD178" s="105">
        <v>0.08</v>
      </c>
      <c r="AE178" s="105">
        <v>0.08</v>
      </c>
      <c r="AF178" s="105">
        <v>0.08</v>
      </c>
      <c r="AG178" s="104">
        <v>0</v>
      </c>
      <c r="AH178" s="143">
        <v>0</v>
      </c>
      <c r="AI178" s="105">
        <v>0</v>
      </c>
      <c r="AJ178" s="105">
        <v>0</v>
      </c>
      <c r="AK178" s="105">
        <v>0</v>
      </c>
      <c r="AL178" s="105">
        <v>0</v>
      </c>
      <c r="AM178" s="105">
        <v>0</v>
      </c>
      <c r="AN178" s="105">
        <v>0</v>
      </c>
      <c r="AO178" s="21">
        <f t="shared" si="55"/>
        <v>0.32</v>
      </c>
      <c r="AP178" s="189" t="str">
        <f t="shared" si="56"/>
        <v/>
      </c>
      <c r="AQ178" s="91" t="str">
        <f>+IF(AP178="","",IF(AND(SUM($P178:U178)=1,SUM($AC178:AH178)=1),"TERMINADA",IF(SUM($P178:U178)=0,"SIN INICIAR",IF(AP178&gt;1,"ADELANTADA",IF(AP178&lt;0.6,"CRÍTICA",IF(AP178&lt;0.95,"EN PROCESO","GESTIÓN NORMAL"))))))</f>
        <v/>
      </c>
      <c r="AR178" s="38" t="str">
        <f t="shared" si="54"/>
        <v/>
      </c>
      <c r="AS178" s="71"/>
      <c r="AT178" s="71"/>
      <c r="AU178" s="71"/>
      <c r="BA178" s="236">
        <f t="shared" si="53"/>
        <v>0.67999999999999994</v>
      </c>
    </row>
    <row r="179" spans="1:53" ht="27.95" hidden="1" customHeight="1" outlineLevel="3" x14ac:dyDescent="0.2">
      <c r="A179" s="258"/>
      <c r="B179" s="256"/>
      <c r="C179" s="248" t="s">
        <v>1312</v>
      </c>
      <c r="D179" s="249"/>
      <c r="E179" s="250"/>
      <c r="F179" s="82"/>
      <c r="G179" s="82"/>
      <c r="H179" s="1"/>
      <c r="I179" s="1"/>
      <c r="J179" s="82"/>
      <c r="K179" s="82"/>
      <c r="L179" s="82"/>
      <c r="M179" s="82"/>
      <c r="N179" s="68"/>
      <c r="O179" s="68"/>
      <c r="P179" s="69"/>
      <c r="Q179" s="69"/>
      <c r="R179" s="69"/>
      <c r="S179" s="69"/>
      <c r="T179" s="69"/>
      <c r="U179" s="144"/>
      <c r="V179" s="69"/>
      <c r="W179" s="69"/>
      <c r="X179" s="69"/>
      <c r="Y179" s="69"/>
      <c r="Z179" s="69"/>
      <c r="AA179" s="69"/>
      <c r="AB179" s="200"/>
      <c r="AC179" s="69"/>
      <c r="AD179" s="69"/>
      <c r="AE179" s="69"/>
      <c r="AF179" s="69"/>
      <c r="AG179" s="69"/>
      <c r="AH179" s="144"/>
      <c r="AI179" s="69"/>
      <c r="AJ179" s="69"/>
      <c r="AK179" s="69"/>
      <c r="AL179" s="69"/>
      <c r="AM179" s="69"/>
      <c r="AN179" s="182"/>
      <c r="AO179" s="190">
        <f>SUBTOTAL(1,AO162:AO178)</f>
        <v>0.37411764705882361</v>
      </c>
      <c r="AP179" s="190">
        <f>SUBTOTAL(1,AP162:AP178)</f>
        <v>0.79171668667466988</v>
      </c>
      <c r="AQ179" s="91" t="str">
        <f>+IF(AP179="","",IF(AP179&gt;1,"ADELANTADA",IF(AP179&lt;0.6,"CRÍTICA",IF(AP179&lt;0.95,"EN PROCESO","GESTIÓN NORMAL"))))</f>
        <v>EN PROCESO</v>
      </c>
      <c r="AR179" s="38" t="str">
        <f t="shared" si="54"/>
        <v>K</v>
      </c>
      <c r="AS179" s="71"/>
      <c r="AT179" s="71"/>
      <c r="AU179" s="71"/>
      <c r="BA179" s="236">
        <f t="shared" si="53"/>
        <v>0.62588235294117633</v>
      </c>
    </row>
    <row r="180" spans="1:53" ht="27.95" hidden="1" customHeight="1" outlineLevel="4" x14ac:dyDescent="0.2">
      <c r="A180" s="258"/>
      <c r="B180" s="256"/>
      <c r="C180" s="10" t="s">
        <v>748</v>
      </c>
      <c r="D180" s="10" t="s">
        <v>749</v>
      </c>
      <c r="E180" s="10" t="s">
        <v>1448</v>
      </c>
      <c r="F180" s="78"/>
      <c r="G180" s="78"/>
      <c r="H180" s="78"/>
      <c r="I180" s="78"/>
      <c r="J180" s="78"/>
      <c r="K180" s="78"/>
      <c r="L180" s="78"/>
      <c r="M180" s="78"/>
      <c r="N180" s="103" t="s">
        <v>192</v>
      </c>
      <c r="O180" s="103" t="s">
        <v>210</v>
      </c>
      <c r="P180" s="104">
        <v>0</v>
      </c>
      <c r="Q180" s="104">
        <v>0.5</v>
      </c>
      <c r="R180" s="104">
        <v>0</v>
      </c>
      <c r="S180" s="104">
        <v>0</v>
      </c>
      <c r="T180" s="104">
        <v>0</v>
      </c>
      <c r="U180" s="143">
        <v>0</v>
      </c>
      <c r="V180" s="104">
        <v>0.5</v>
      </c>
      <c r="W180" s="104">
        <v>0</v>
      </c>
      <c r="X180" s="104">
        <v>0</v>
      </c>
      <c r="Y180" s="104">
        <v>0</v>
      </c>
      <c r="Z180" s="104">
        <v>0</v>
      </c>
      <c r="AA180" s="104">
        <v>0</v>
      </c>
      <c r="AB180" s="194">
        <f t="shared" si="51"/>
        <v>1</v>
      </c>
      <c r="AC180" s="105">
        <v>0</v>
      </c>
      <c r="AD180" s="105">
        <v>0.5</v>
      </c>
      <c r="AE180" s="105">
        <v>0</v>
      </c>
      <c r="AF180" s="105">
        <v>0</v>
      </c>
      <c r="AG180" s="104">
        <v>0</v>
      </c>
      <c r="AH180" s="143">
        <v>0</v>
      </c>
      <c r="AI180" s="105">
        <v>0</v>
      </c>
      <c r="AJ180" s="105">
        <v>0</v>
      </c>
      <c r="AK180" s="105">
        <v>0</v>
      </c>
      <c r="AL180" s="105">
        <v>0</v>
      </c>
      <c r="AM180" s="105">
        <v>0</v>
      </c>
      <c r="AN180" s="105">
        <v>0</v>
      </c>
      <c r="AO180" s="21">
        <f t="shared" ref="AO180:AO196" si="57">SUM(AC180:AN180)</f>
        <v>0.5</v>
      </c>
      <c r="AP180" s="189">
        <f>+IFERROR(SUM(AC180:AH180)/SUM(P180:U180),"")</f>
        <v>1</v>
      </c>
      <c r="AQ180" s="91" t="str">
        <f>+IF(AP180="","",IF(AND(SUM($P180:U180)=1,SUM($AC180:AH180)=1),"TERMINADA",IF(SUM($P180:U180)=0,"SIN INICIAR",IF(AP180&gt;1,"ADELANTADA",IF(AP180&lt;0.6,"CRÍTICA",IF(AP180&lt;0.95,"EN PROCESO","GESTIÓN NORMAL"))))))</f>
        <v>GESTIÓN NORMAL</v>
      </c>
      <c r="AR180" s="38" t="str">
        <f t="shared" si="54"/>
        <v>J</v>
      </c>
      <c r="AS180" s="72"/>
      <c r="AT180" s="72"/>
      <c r="AU180" s="72"/>
      <c r="BA180" s="236">
        <f t="shared" si="53"/>
        <v>0.5</v>
      </c>
    </row>
    <row r="181" spans="1:53" ht="27.95" hidden="1" customHeight="1" outlineLevel="4" x14ac:dyDescent="0.2">
      <c r="A181" s="258"/>
      <c r="B181" s="256"/>
      <c r="C181" s="10" t="s">
        <v>748</v>
      </c>
      <c r="D181" s="10" t="s">
        <v>749</v>
      </c>
      <c r="E181" s="10" t="s">
        <v>1449</v>
      </c>
      <c r="F181" s="78"/>
      <c r="G181" s="78"/>
      <c r="H181" s="78"/>
      <c r="I181" s="78"/>
      <c r="J181" s="78"/>
      <c r="K181" s="78"/>
      <c r="L181" s="78"/>
      <c r="M181" s="78"/>
      <c r="N181" s="103" t="s">
        <v>192</v>
      </c>
      <c r="O181" s="103" t="s">
        <v>210</v>
      </c>
      <c r="P181" s="104">
        <v>0</v>
      </c>
      <c r="Q181" s="104">
        <v>0.5</v>
      </c>
      <c r="R181" s="104">
        <v>0</v>
      </c>
      <c r="S181" s="104">
        <v>0</v>
      </c>
      <c r="T181" s="104">
        <v>0</v>
      </c>
      <c r="U181" s="143">
        <v>0</v>
      </c>
      <c r="V181" s="104">
        <v>0.5</v>
      </c>
      <c r="W181" s="104">
        <v>0</v>
      </c>
      <c r="X181" s="104">
        <v>0</v>
      </c>
      <c r="Y181" s="104">
        <v>0</v>
      </c>
      <c r="Z181" s="104">
        <v>0</v>
      </c>
      <c r="AA181" s="104">
        <v>0</v>
      </c>
      <c r="AB181" s="194">
        <f t="shared" si="51"/>
        <v>1</v>
      </c>
      <c r="AC181" s="105">
        <v>0</v>
      </c>
      <c r="AD181" s="105">
        <v>0.5</v>
      </c>
      <c r="AE181" s="105">
        <v>0</v>
      </c>
      <c r="AF181" s="105">
        <v>0</v>
      </c>
      <c r="AG181" s="104">
        <v>0</v>
      </c>
      <c r="AH181" s="143">
        <v>0</v>
      </c>
      <c r="AI181" s="105">
        <v>0</v>
      </c>
      <c r="AJ181" s="105">
        <v>0</v>
      </c>
      <c r="AK181" s="105">
        <v>0</v>
      </c>
      <c r="AL181" s="105">
        <v>0</v>
      </c>
      <c r="AM181" s="105">
        <v>0</v>
      </c>
      <c r="AN181" s="105">
        <v>0</v>
      </c>
      <c r="AO181" s="21">
        <f t="shared" si="57"/>
        <v>0.5</v>
      </c>
      <c r="AP181" s="189">
        <f t="shared" ref="AP181:AP195" si="58">+IFERROR(SUM(AC181:AH181)/SUM(P181:U181),"")</f>
        <v>1</v>
      </c>
      <c r="AQ181" s="91" t="str">
        <f>+IF(AP181="","",IF(AND(SUM($P181:U181)=1,SUM($AC181:AH181)=1),"TERMINADA",IF(SUM($P181:U181)=0,"SIN INICIAR",IF(AP181&gt;1,"ADELANTADA",IF(AP181&lt;0.6,"CRÍTICA",IF(AP181&lt;0.95,"EN PROCESO","GESTIÓN NORMAL"))))))</f>
        <v>GESTIÓN NORMAL</v>
      </c>
      <c r="AR181" s="38" t="str">
        <f t="shared" si="54"/>
        <v>J</v>
      </c>
      <c r="AS181" s="72"/>
      <c r="AT181" s="72"/>
      <c r="AU181" s="72"/>
      <c r="BA181" s="236">
        <f t="shared" si="53"/>
        <v>0.5</v>
      </c>
    </row>
    <row r="182" spans="1:53" ht="27.95" hidden="1" customHeight="1" outlineLevel="4" x14ac:dyDescent="0.2">
      <c r="A182" s="258"/>
      <c r="B182" s="256"/>
      <c r="C182" s="10" t="s">
        <v>748</v>
      </c>
      <c r="D182" s="10" t="s">
        <v>749</v>
      </c>
      <c r="E182" s="10" t="s">
        <v>1272</v>
      </c>
      <c r="F182" s="78"/>
      <c r="G182" s="78"/>
      <c r="H182" s="78"/>
      <c r="I182" s="78"/>
      <c r="J182" s="78"/>
      <c r="K182" s="78"/>
      <c r="L182" s="78"/>
      <c r="M182" s="78"/>
      <c r="N182" s="103" t="s">
        <v>192</v>
      </c>
      <c r="O182" s="103" t="s">
        <v>210</v>
      </c>
      <c r="P182" s="104">
        <v>0</v>
      </c>
      <c r="Q182" s="104">
        <v>0.5</v>
      </c>
      <c r="R182" s="104">
        <v>0</v>
      </c>
      <c r="S182" s="104">
        <v>0</v>
      </c>
      <c r="T182" s="104">
        <v>0</v>
      </c>
      <c r="U182" s="143">
        <v>0</v>
      </c>
      <c r="V182" s="104">
        <v>0.5</v>
      </c>
      <c r="W182" s="104">
        <v>0</v>
      </c>
      <c r="X182" s="104">
        <v>0</v>
      </c>
      <c r="Y182" s="104">
        <v>0</v>
      </c>
      <c r="Z182" s="104">
        <v>0</v>
      </c>
      <c r="AA182" s="104">
        <v>0</v>
      </c>
      <c r="AB182" s="194">
        <f t="shared" si="51"/>
        <v>1</v>
      </c>
      <c r="AC182" s="105">
        <v>0</v>
      </c>
      <c r="AD182" s="105">
        <v>0.5</v>
      </c>
      <c r="AE182" s="105">
        <v>0</v>
      </c>
      <c r="AF182" s="105">
        <v>0</v>
      </c>
      <c r="AG182" s="104">
        <v>0</v>
      </c>
      <c r="AH182" s="143">
        <v>0</v>
      </c>
      <c r="AI182" s="105">
        <v>0</v>
      </c>
      <c r="AJ182" s="105">
        <v>0</v>
      </c>
      <c r="AK182" s="105">
        <v>0</v>
      </c>
      <c r="AL182" s="105">
        <v>0</v>
      </c>
      <c r="AM182" s="105">
        <v>0</v>
      </c>
      <c r="AN182" s="105">
        <v>0</v>
      </c>
      <c r="AO182" s="21">
        <f t="shared" si="57"/>
        <v>0.5</v>
      </c>
      <c r="AP182" s="189">
        <f t="shared" si="58"/>
        <v>1</v>
      </c>
      <c r="AQ182" s="91" t="str">
        <f>+IF(AP182="","",IF(AND(SUM($P182:U182)=1,SUM($AC182:AH182)=1),"TERMINADA",IF(SUM($P182:U182)=0,"SIN INICIAR",IF(AP182&gt;1,"ADELANTADA",IF(AP182&lt;0.6,"CRÍTICA",IF(AP182&lt;0.95,"EN PROCESO","GESTIÓN NORMAL"))))))</f>
        <v>GESTIÓN NORMAL</v>
      </c>
      <c r="AR182" s="38" t="str">
        <f t="shared" si="54"/>
        <v>J</v>
      </c>
      <c r="AS182" s="72"/>
      <c r="AT182" s="72"/>
      <c r="AU182" s="72"/>
      <c r="BA182" s="236">
        <f t="shared" si="53"/>
        <v>0.5</v>
      </c>
    </row>
    <row r="183" spans="1:53" ht="27.95" hidden="1" customHeight="1" outlineLevel="4" x14ac:dyDescent="0.2">
      <c r="A183" s="258"/>
      <c r="B183" s="256"/>
      <c r="C183" s="10" t="s">
        <v>748</v>
      </c>
      <c r="D183" s="10" t="s">
        <v>749</v>
      </c>
      <c r="E183" s="10" t="s">
        <v>1246</v>
      </c>
      <c r="F183" s="78"/>
      <c r="G183" s="78"/>
      <c r="H183" s="78"/>
      <c r="I183" s="78"/>
      <c r="J183" s="78"/>
      <c r="K183" s="78"/>
      <c r="L183" s="78"/>
      <c r="M183" s="78"/>
      <c r="N183" s="103" t="s">
        <v>192</v>
      </c>
      <c r="O183" s="103" t="s">
        <v>210</v>
      </c>
      <c r="P183" s="104">
        <v>8.3299999999999999E-2</v>
      </c>
      <c r="Q183" s="104">
        <v>8.3299999999999999E-2</v>
      </c>
      <c r="R183" s="104">
        <v>8.3299999999999999E-2</v>
      </c>
      <c r="S183" s="104">
        <v>8.3299999999999999E-2</v>
      </c>
      <c r="T183" s="104">
        <v>8.3299999999999999E-2</v>
      </c>
      <c r="U183" s="143">
        <v>8.3299999999999999E-2</v>
      </c>
      <c r="V183" s="104">
        <v>8.3299999999999999E-2</v>
      </c>
      <c r="W183" s="104">
        <v>8.3299999999999999E-2</v>
      </c>
      <c r="X183" s="104">
        <v>8.3299999999999999E-2</v>
      </c>
      <c r="Y183" s="104">
        <v>8.3299999999999999E-2</v>
      </c>
      <c r="Z183" s="104">
        <v>8.3299999999999999E-2</v>
      </c>
      <c r="AA183" s="104">
        <v>8.3299999999999999E-2</v>
      </c>
      <c r="AB183" s="194">
        <f t="shared" si="51"/>
        <v>0.99960000000000016</v>
      </c>
      <c r="AC183" s="105">
        <v>0.08</v>
      </c>
      <c r="AD183" s="105">
        <v>0.08</v>
      </c>
      <c r="AE183" s="105">
        <v>0.08</v>
      </c>
      <c r="AF183" s="105">
        <v>0.08</v>
      </c>
      <c r="AG183" s="104">
        <v>0.08</v>
      </c>
      <c r="AH183" s="143">
        <v>0</v>
      </c>
      <c r="AI183" s="105">
        <v>0</v>
      </c>
      <c r="AJ183" s="105">
        <v>0</v>
      </c>
      <c r="AK183" s="105">
        <v>0</v>
      </c>
      <c r="AL183" s="105">
        <v>0</v>
      </c>
      <c r="AM183" s="105">
        <v>0</v>
      </c>
      <c r="AN183" s="105">
        <v>0</v>
      </c>
      <c r="AO183" s="21">
        <f t="shared" si="57"/>
        <v>0.4</v>
      </c>
      <c r="AP183" s="189">
        <f t="shared" si="58"/>
        <v>0.80032012805122055</v>
      </c>
      <c r="AQ183" s="91" t="str">
        <f>+IF(AP183="","",IF(AND(SUM($P183:U183)=1,SUM($AC183:AH183)=1),"TERMINADA",IF(SUM($P183:U183)=0,"SIN INICIAR",IF(AP183&gt;1,"ADELANTADA",IF(AP183&lt;0.6,"CRÍTICA",IF(AP183&lt;0.95,"EN PROCESO","GESTIÓN NORMAL"))))))</f>
        <v>EN PROCESO</v>
      </c>
      <c r="AR183" s="38" t="str">
        <f t="shared" si="54"/>
        <v>K</v>
      </c>
      <c r="AS183" s="72"/>
      <c r="AT183" s="72"/>
      <c r="AU183" s="72"/>
      <c r="BA183" s="236">
        <f t="shared" si="53"/>
        <v>0.6</v>
      </c>
    </row>
    <row r="184" spans="1:53" ht="27.95" hidden="1" customHeight="1" outlineLevel="4" x14ac:dyDescent="0.2">
      <c r="A184" s="258"/>
      <c r="B184" s="256"/>
      <c r="C184" s="10" t="s">
        <v>748</v>
      </c>
      <c r="D184" s="10" t="s">
        <v>749</v>
      </c>
      <c r="E184" s="10" t="s">
        <v>1248</v>
      </c>
      <c r="F184" s="78"/>
      <c r="G184" s="78"/>
      <c r="H184" s="78"/>
      <c r="I184" s="78"/>
      <c r="J184" s="78"/>
      <c r="K184" s="78"/>
      <c r="L184" s="78"/>
      <c r="M184" s="78"/>
      <c r="N184" s="103" t="s">
        <v>192</v>
      </c>
      <c r="O184" s="103" t="s">
        <v>210</v>
      </c>
      <c r="P184" s="104">
        <v>0</v>
      </c>
      <c r="Q184" s="104">
        <v>0</v>
      </c>
      <c r="R184" s="104">
        <v>0</v>
      </c>
      <c r="S184" s="104">
        <v>0</v>
      </c>
      <c r="T184" s="104">
        <v>0</v>
      </c>
      <c r="U184" s="143">
        <v>0</v>
      </c>
      <c r="V184" s="104">
        <v>0</v>
      </c>
      <c r="W184" s="104">
        <v>0</v>
      </c>
      <c r="X184" s="104">
        <v>0</v>
      </c>
      <c r="Y184" s="104">
        <v>0</v>
      </c>
      <c r="Z184" s="104">
        <v>0</v>
      </c>
      <c r="AA184" s="104">
        <v>1</v>
      </c>
      <c r="AB184" s="194">
        <f t="shared" si="51"/>
        <v>1</v>
      </c>
      <c r="AC184" s="105">
        <v>0</v>
      </c>
      <c r="AD184" s="105">
        <v>0</v>
      </c>
      <c r="AE184" s="105">
        <v>0</v>
      </c>
      <c r="AF184" s="105">
        <v>0</v>
      </c>
      <c r="AG184" s="104">
        <v>0</v>
      </c>
      <c r="AH184" s="143">
        <v>0</v>
      </c>
      <c r="AI184" s="105">
        <v>0</v>
      </c>
      <c r="AJ184" s="105">
        <v>0</v>
      </c>
      <c r="AK184" s="105">
        <v>0</v>
      </c>
      <c r="AL184" s="105">
        <v>0</v>
      </c>
      <c r="AM184" s="105">
        <v>0</v>
      </c>
      <c r="AN184" s="105">
        <v>0</v>
      </c>
      <c r="AO184" s="21">
        <f t="shared" si="57"/>
        <v>0</v>
      </c>
      <c r="AP184" s="189" t="str">
        <f t="shared" si="58"/>
        <v/>
      </c>
      <c r="AQ184" s="91" t="str">
        <f>+IF(AP184="","",IF(AND(SUM($P184:U184)=1,SUM($AC184:AH184)=1),"TERMINADA",IF(SUM($P184:U184)=0,"SIN INICIAR",IF(AP184&gt;1,"ADELANTADA",IF(AP184&lt;0.6,"CRÍTICA",IF(AP184&lt;0.95,"EN PROCESO","GESTIÓN NORMAL"))))))</f>
        <v/>
      </c>
      <c r="AR184" s="38" t="str">
        <f t="shared" si="54"/>
        <v/>
      </c>
      <c r="AS184" s="72"/>
      <c r="AT184" s="72"/>
      <c r="AU184" s="72"/>
      <c r="BA184" s="236">
        <f t="shared" si="53"/>
        <v>1</v>
      </c>
    </row>
    <row r="185" spans="1:53" ht="27.95" hidden="1" customHeight="1" outlineLevel="4" x14ac:dyDescent="0.2">
      <c r="A185" s="258"/>
      <c r="B185" s="256"/>
      <c r="C185" s="10" t="s">
        <v>748</v>
      </c>
      <c r="D185" s="10" t="s">
        <v>749</v>
      </c>
      <c r="E185" s="10" t="s">
        <v>1243</v>
      </c>
      <c r="F185" s="78"/>
      <c r="G185" s="78"/>
      <c r="H185" s="78"/>
      <c r="I185" s="78"/>
      <c r="J185" s="78"/>
      <c r="K185" s="78"/>
      <c r="L185" s="78"/>
      <c r="M185" s="78"/>
      <c r="N185" s="103" t="s">
        <v>192</v>
      </c>
      <c r="O185" s="103" t="s">
        <v>210</v>
      </c>
      <c r="P185" s="104">
        <v>0</v>
      </c>
      <c r="Q185" s="104">
        <v>0</v>
      </c>
      <c r="R185" s="104">
        <v>0</v>
      </c>
      <c r="S185" s="104">
        <v>0</v>
      </c>
      <c r="T185" s="104">
        <v>0</v>
      </c>
      <c r="U185" s="143">
        <v>0</v>
      </c>
      <c r="V185" s="104">
        <v>0</v>
      </c>
      <c r="W185" s="104">
        <v>0</v>
      </c>
      <c r="X185" s="104">
        <v>0</v>
      </c>
      <c r="Y185" s="104">
        <v>0</v>
      </c>
      <c r="Z185" s="104">
        <v>0</v>
      </c>
      <c r="AA185" s="104">
        <v>0</v>
      </c>
      <c r="AB185" s="194">
        <f t="shared" si="51"/>
        <v>0</v>
      </c>
      <c r="AC185" s="105">
        <v>0</v>
      </c>
      <c r="AD185" s="105">
        <v>0</v>
      </c>
      <c r="AE185" s="105">
        <v>0</v>
      </c>
      <c r="AF185" s="105">
        <v>0</v>
      </c>
      <c r="AG185" s="104">
        <v>0</v>
      </c>
      <c r="AH185" s="143">
        <v>0</v>
      </c>
      <c r="AI185" s="105">
        <v>0</v>
      </c>
      <c r="AJ185" s="105">
        <v>0</v>
      </c>
      <c r="AK185" s="105">
        <v>0</v>
      </c>
      <c r="AL185" s="105">
        <v>0</v>
      </c>
      <c r="AM185" s="105">
        <v>0</v>
      </c>
      <c r="AN185" s="105">
        <v>0</v>
      </c>
      <c r="AO185" s="21">
        <f t="shared" si="57"/>
        <v>0</v>
      </c>
      <c r="AP185" s="189" t="str">
        <f t="shared" si="58"/>
        <v/>
      </c>
      <c r="AQ185" s="91" t="str">
        <f>+IF(AP185="","",IF(AND(SUM($P185:U185)=1,SUM($AC185:AH185)=1),"TERMINADA",IF(SUM($P185:U185)=0,"SIN INICIAR",IF(AP185&gt;1,"ADELANTADA",IF(AP185&lt;0.6,"CRÍTICA",IF(AP185&lt;0.95,"EN PROCESO","GESTIÓN NORMAL"))))))</f>
        <v/>
      </c>
      <c r="AR185" s="38" t="str">
        <f t="shared" si="54"/>
        <v/>
      </c>
      <c r="AS185" s="72"/>
      <c r="AT185" s="72"/>
      <c r="AU185" s="72" t="s">
        <v>1558</v>
      </c>
      <c r="BA185" s="236">
        <f t="shared" si="53"/>
        <v>1</v>
      </c>
    </row>
    <row r="186" spans="1:53" ht="27.95" hidden="1" customHeight="1" outlineLevel="4" x14ac:dyDescent="0.2">
      <c r="A186" s="258"/>
      <c r="B186" s="256"/>
      <c r="C186" s="10" t="s">
        <v>748</v>
      </c>
      <c r="D186" s="10" t="s">
        <v>749</v>
      </c>
      <c r="E186" s="10" t="s">
        <v>1242</v>
      </c>
      <c r="F186" s="78"/>
      <c r="G186" s="78"/>
      <c r="H186" s="78"/>
      <c r="I186" s="78"/>
      <c r="J186" s="78"/>
      <c r="K186" s="78"/>
      <c r="L186" s="78"/>
      <c r="M186" s="78"/>
      <c r="N186" s="103" t="s">
        <v>192</v>
      </c>
      <c r="O186" s="103" t="s">
        <v>210</v>
      </c>
      <c r="P186" s="104">
        <v>0</v>
      </c>
      <c r="Q186" s="104">
        <v>0.5</v>
      </c>
      <c r="R186" s="104">
        <v>0</v>
      </c>
      <c r="S186" s="104">
        <v>0</v>
      </c>
      <c r="T186" s="104">
        <v>0</v>
      </c>
      <c r="U186" s="143">
        <v>0</v>
      </c>
      <c r="V186" s="104">
        <v>0.5</v>
      </c>
      <c r="W186" s="104">
        <v>0</v>
      </c>
      <c r="X186" s="104">
        <v>0</v>
      </c>
      <c r="Y186" s="104">
        <v>0</v>
      </c>
      <c r="Z186" s="104">
        <v>0</v>
      </c>
      <c r="AA186" s="104">
        <v>0</v>
      </c>
      <c r="AB186" s="194">
        <f t="shared" si="51"/>
        <v>1</v>
      </c>
      <c r="AC186" s="105">
        <v>0</v>
      </c>
      <c r="AD186" s="105">
        <v>0.5</v>
      </c>
      <c r="AE186" s="105">
        <v>0</v>
      </c>
      <c r="AF186" s="105">
        <v>0</v>
      </c>
      <c r="AG186" s="104">
        <v>0</v>
      </c>
      <c r="AH186" s="143">
        <v>0</v>
      </c>
      <c r="AI186" s="105">
        <v>0</v>
      </c>
      <c r="AJ186" s="105">
        <v>0</v>
      </c>
      <c r="AK186" s="105">
        <v>0</v>
      </c>
      <c r="AL186" s="105">
        <v>0</v>
      </c>
      <c r="AM186" s="105">
        <v>0</v>
      </c>
      <c r="AN186" s="105">
        <v>0</v>
      </c>
      <c r="AO186" s="21">
        <f t="shared" si="57"/>
        <v>0.5</v>
      </c>
      <c r="AP186" s="189">
        <f t="shared" si="58"/>
        <v>1</v>
      </c>
      <c r="AQ186" s="91" t="str">
        <f>+IF(AP186="","",IF(AND(SUM($P186:U186)=1,SUM($AC186:AH186)=1),"TERMINADA",IF(SUM($P186:U186)=0,"SIN INICIAR",IF(AP186&gt;1,"ADELANTADA",IF(AP186&lt;0.6,"CRÍTICA",IF(AP186&lt;0.95,"EN PROCESO","GESTIÓN NORMAL"))))))</f>
        <v>GESTIÓN NORMAL</v>
      </c>
      <c r="AR186" s="38" t="str">
        <f t="shared" si="54"/>
        <v>J</v>
      </c>
      <c r="AS186" s="72"/>
      <c r="AT186" s="72"/>
      <c r="AU186" s="72"/>
      <c r="BA186" s="236">
        <f t="shared" si="53"/>
        <v>0.5</v>
      </c>
    </row>
    <row r="187" spans="1:53" ht="27.95" hidden="1" customHeight="1" outlineLevel="4" x14ac:dyDescent="0.2">
      <c r="A187" s="258"/>
      <c r="B187" s="256"/>
      <c r="C187" s="10" t="s">
        <v>748</v>
      </c>
      <c r="D187" s="10" t="s">
        <v>749</v>
      </c>
      <c r="E187" s="10" t="s">
        <v>1187</v>
      </c>
      <c r="F187" s="78"/>
      <c r="G187" s="78"/>
      <c r="H187" s="78"/>
      <c r="I187" s="78"/>
      <c r="J187" s="78"/>
      <c r="K187" s="78"/>
      <c r="L187" s="78"/>
      <c r="M187" s="78"/>
      <c r="N187" s="103" t="s">
        <v>192</v>
      </c>
      <c r="O187" s="103" t="s">
        <v>210</v>
      </c>
      <c r="P187" s="104">
        <v>0</v>
      </c>
      <c r="Q187" s="104">
        <v>0</v>
      </c>
      <c r="R187" s="104">
        <v>0.5</v>
      </c>
      <c r="S187" s="104">
        <v>0</v>
      </c>
      <c r="T187" s="104">
        <v>0</v>
      </c>
      <c r="U187" s="143">
        <v>0</v>
      </c>
      <c r="V187" s="104">
        <v>0</v>
      </c>
      <c r="W187" s="104">
        <v>0.5</v>
      </c>
      <c r="X187" s="104">
        <v>0</v>
      </c>
      <c r="Y187" s="104">
        <v>0</v>
      </c>
      <c r="Z187" s="104">
        <v>0</v>
      </c>
      <c r="AA187" s="104">
        <v>0</v>
      </c>
      <c r="AB187" s="194">
        <f t="shared" si="51"/>
        <v>1</v>
      </c>
      <c r="AC187" s="105">
        <v>0</v>
      </c>
      <c r="AD187" s="105">
        <v>0</v>
      </c>
      <c r="AE187" s="105">
        <v>0.5</v>
      </c>
      <c r="AF187" s="105">
        <v>0</v>
      </c>
      <c r="AG187" s="104">
        <v>0</v>
      </c>
      <c r="AH187" s="143">
        <v>0</v>
      </c>
      <c r="AI187" s="105">
        <v>0</v>
      </c>
      <c r="AJ187" s="105">
        <v>0</v>
      </c>
      <c r="AK187" s="105">
        <v>0</v>
      </c>
      <c r="AL187" s="105">
        <v>0</v>
      </c>
      <c r="AM187" s="105">
        <v>0</v>
      </c>
      <c r="AN187" s="105">
        <v>0</v>
      </c>
      <c r="AO187" s="21">
        <f t="shared" si="57"/>
        <v>0.5</v>
      </c>
      <c r="AP187" s="189">
        <f t="shared" si="58"/>
        <v>1</v>
      </c>
      <c r="AQ187" s="91" t="str">
        <f>+IF(AP187="","",IF(AND(SUM($P187:U187)=1,SUM($AC187:AH187)=1),"TERMINADA",IF(SUM($P187:U187)=0,"SIN INICIAR",IF(AP187&gt;1,"ADELANTADA",IF(AP187&lt;0.6,"CRÍTICA",IF(AP187&lt;0.95,"EN PROCESO","GESTIÓN NORMAL"))))))</f>
        <v>GESTIÓN NORMAL</v>
      </c>
      <c r="AR187" s="38" t="str">
        <f t="shared" si="54"/>
        <v>J</v>
      </c>
      <c r="AS187" s="72"/>
      <c r="AT187" s="72"/>
      <c r="AU187" s="72"/>
      <c r="BA187" s="236">
        <f t="shared" si="53"/>
        <v>0.5</v>
      </c>
    </row>
    <row r="188" spans="1:53" ht="27.95" hidden="1" customHeight="1" outlineLevel="4" x14ac:dyDescent="0.2">
      <c r="A188" s="258"/>
      <c r="B188" s="256"/>
      <c r="C188" s="10" t="s">
        <v>748</v>
      </c>
      <c r="D188" s="10" t="s">
        <v>749</v>
      </c>
      <c r="E188" s="10" t="s">
        <v>1244</v>
      </c>
      <c r="F188" s="78"/>
      <c r="G188" s="78"/>
      <c r="H188" s="78"/>
      <c r="I188" s="78"/>
      <c r="J188" s="78"/>
      <c r="K188" s="78"/>
      <c r="L188" s="78"/>
      <c r="M188" s="78"/>
      <c r="N188" s="103" t="s">
        <v>192</v>
      </c>
      <c r="O188" s="103" t="s">
        <v>210</v>
      </c>
      <c r="P188" s="104">
        <v>8.3299999999999999E-2</v>
      </c>
      <c r="Q188" s="104">
        <v>8.3299999999999999E-2</v>
      </c>
      <c r="R188" s="104">
        <v>8.3299999999999999E-2</v>
      </c>
      <c r="S188" s="104">
        <v>8.3299999999999999E-2</v>
      </c>
      <c r="T188" s="104">
        <v>8.3299999999999999E-2</v>
      </c>
      <c r="U188" s="143">
        <v>8.3299999999999999E-2</v>
      </c>
      <c r="V188" s="104">
        <v>8.3299999999999999E-2</v>
      </c>
      <c r="W188" s="104">
        <v>8.3299999999999999E-2</v>
      </c>
      <c r="X188" s="104">
        <v>8.3299999999999999E-2</v>
      </c>
      <c r="Y188" s="104">
        <v>8.3299999999999999E-2</v>
      </c>
      <c r="Z188" s="104">
        <v>8.3299999999999999E-2</v>
      </c>
      <c r="AA188" s="104">
        <v>8.3299999999999999E-2</v>
      </c>
      <c r="AB188" s="194">
        <f t="shared" si="51"/>
        <v>0.99960000000000016</v>
      </c>
      <c r="AC188" s="105">
        <v>0.08</v>
      </c>
      <c r="AD188" s="105">
        <v>0.08</v>
      </c>
      <c r="AE188" s="105">
        <v>0.08</v>
      </c>
      <c r="AF188" s="105">
        <v>0.08</v>
      </c>
      <c r="AG188" s="104">
        <v>0.08</v>
      </c>
      <c r="AH188" s="143">
        <v>0</v>
      </c>
      <c r="AI188" s="105">
        <v>0</v>
      </c>
      <c r="AJ188" s="105">
        <v>0</v>
      </c>
      <c r="AK188" s="105">
        <v>0</v>
      </c>
      <c r="AL188" s="105">
        <v>0</v>
      </c>
      <c r="AM188" s="105">
        <v>0</v>
      </c>
      <c r="AN188" s="105">
        <v>0</v>
      </c>
      <c r="AO188" s="21">
        <f t="shared" si="57"/>
        <v>0.4</v>
      </c>
      <c r="AP188" s="189">
        <f t="shared" si="58"/>
        <v>0.80032012805122055</v>
      </c>
      <c r="AQ188" s="91" t="str">
        <f>+IF(AP188="","",IF(AND(SUM($P188:U188)=1,SUM($AC188:AH188)=1),"TERMINADA",IF(SUM($P188:U188)=0,"SIN INICIAR",IF(AP188&gt;1,"ADELANTADA",IF(AP188&lt;0.6,"CRÍTICA",IF(AP188&lt;0.95,"EN PROCESO","GESTIÓN NORMAL"))))))</f>
        <v>EN PROCESO</v>
      </c>
      <c r="AR188" s="38" t="str">
        <f t="shared" si="54"/>
        <v>K</v>
      </c>
      <c r="AS188" s="72"/>
      <c r="AT188" s="72"/>
      <c r="AU188" s="72"/>
      <c r="BA188" s="236">
        <f t="shared" si="53"/>
        <v>0.6</v>
      </c>
    </row>
    <row r="189" spans="1:53" ht="27.95" hidden="1" customHeight="1" outlineLevel="4" x14ac:dyDescent="0.2">
      <c r="A189" s="258"/>
      <c r="B189" s="256"/>
      <c r="C189" s="10" t="s">
        <v>748</v>
      </c>
      <c r="D189" s="10" t="s">
        <v>749</v>
      </c>
      <c r="E189" s="10" t="s">
        <v>1245</v>
      </c>
      <c r="F189" s="78"/>
      <c r="G189" s="78"/>
      <c r="H189" s="78"/>
      <c r="I189" s="78"/>
      <c r="J189" s="78"/>
      <c r="K189" s="78"/>
      <c r="L189" s="78"/>
      <c r="M189" s="78"/>
      <c r="N189" s="103" t="s">
        <v>192</v>
      </c>
      <c r="O189" s="103" t="s">
        <v>210</v>
      </c>
      <c r="P189" s="104">
        <v>0</v>
      </c>
      <c r="Q189" s="104">
        <v>0</v>
      </c>
      <c r="R189" s="104">
        <v>1</v>
      </c>
      <c r="S189" s="104">
        <v>0</v>
      </c>
      <c r="T189" s="104">
        <v>0</v>
      </c>
      <c r="U189" s="143">
        <v>0</v>
      </c>
      <c r="V189" s="104">
        <v>0</v>
      </c>
      <c r="W189" s="104">
        <v>0</v>
      </c>
      <c r="X189" s="104">
        <v>0</v>
      </c>
      <c r="Y189" s="104">
        <v>0</v>
      </c>
      <c r="Z189" s="104">
        <v>0</v>
      </c>
      <c r="AA189" s="104">
        <v>0</v>
      </c>
      <c r="AB189" s="194">
        <f t="shared" si="51"/>
        <v>1</v>
      </c>
      <c r="AC189" s="105">
        <v>0</v>
      </c>
      <c r="AD189" s="105">
        <v>0</v>
      </c>
      <c r="AE189" s="105">
        <v>1</v>
      </c>
      <c r="AF189" s="105">
        <v>0</v>
      </c>
      <c r="AG189" s="104">
        <v>0</v>
      </c>
      <c r="AH189" s="143">
        <v>0</v>
      </c>
      <c r="AI189" s="105">
        <v>0</v>
      </c>
      <c r="AJ189" s="105">
        <v>0</v>
      </c>
      <c r="AK189" s="105">
        <v>0</v>
      </c>
      <c r="AL189" s="105">
        <v>0</v>
      </c>
      <c r="AM189" s="105">
        <v>0</v>
      </c>
      <c r="AN189" s="105">
        <v>0</v>
      </c>
      <c r="AO189" s="21">
        <f t="shared" si="57"/>
        <v>1</v>
      </c>
      <c r="AP189" s="189">
        <f t="shared" si="58"/>
        <v>1</v>
      </c>
      <c r="AQ189" s="91" t="str">
        <f>+IF(AP189="","",IF(AND(SUM($P189:U189)=1,SUM($AC189:AH189)=1),"TERMINADA",IF(SUM($P189:U189)=0,"SIN INICIAR",IF(AP189&gt;1,"ADELANTADA",IF(AP189&lt;0.6,"CRÍTICA",IF(AP189&lt;0.95,"EN PROCESO","GESTIÓN NORMAL"))))))</f>
        <v>TERMINADA</v>
      </c>
      <c r="AR189" s="38" t="str">
        <f t="shared" si="54"/>
        <v>B</v>
      </c>
      <c r="AS189" s="72"/>
      <c r="AT189" s="72"/>
      <c r="AU189" s="72"/>
      <c r="BA189" s="236">
        <f t="shared" si="53"/>
        <v>0</v>
      </c>
    </row>
    <row r="190" spans="1:53" ht="27.95" hidden="1" customHeight="1" outlineLevel="4" x14ac:dyDescent="0.2">
      <c r="A190" s="258"/>
      <c r="B190" s="256"/>
      <c r="C190" s="10" t="s">
        <v>748</v>
      </c>
      <c r="D190" s="10" t="s">
        <v>749</v>
      </c>
      <c r="E190" s="10" t="s">
        <v>1247</v>
      </c>
      <c r="F190" s="78"/>
      <c r="G190" s="78"/>
      <c r="H190" s="78"/>
      <c r="I190" s="78"/>
      <c r="J190" s="78"/>
      <c r="K190" s="78"/>
      <c r="L190" s="78"/>
      <c r="M190" s="78"/>
      <c r="N190" s="103" t="s">
        <v>192</v>
      </c>
      <c r="O190" s="103" t="s">
        <v>210</v>
      </c>
      <c r="P190" s="104">
        <v>0</v>
      </c>
      <c r="Q190" s="104">
        <v>0</v>
      </c>
      <c r="R190" s="104">
        <v>0</v>
      </c>
      <c r="S190" s="104">
        <v>0</v>
      </c>
      <c r="T190" s="104">
        <v>0</v>
      </c>
      <c r="U190" s="143">
        <v>0</v>
      </c>
      <c r="V190" s="104">
        <v>0</v>
      </c>
      <c r="W190" s="104">
        <v>0</v>
      </c>
      <c r="X190" s="104">
        <v>0</v>
      </c>
      <c r="Y190" s="104">
        <v>1</v>
      </c>
      <c r="Z190" s="104">
        <v>0</v>
      </c>
      <c r="AA190" s="104">
        <v>0</v>
      </c>
      <c r="AB190" s="194">
        <f t="shared" si="51"/>
        <v>1</v>
      </c>
      <c r="AC190" s="105">
        <v>0</v>
      </c>
      <c r="AD190" s="105">
        <v>0</v>
      </c>
      <c r="AE190" s="105">
        <v>0</v>
      </c>
      <c r="AF190" s="105">
        <v>0</v>
      </c>
      <c r="AG190" s="104">
        <v>0</v>
      </c>
      <c r="AH190" s="143">
        <v>0</v>
      </c>
      <c r="AI190" s="105">
        <v>0</v>
      </c>
      <c r="AJ190" s="105">
        <v>0</v>
      </c>
      <c r="AK190" s="105">
        <v>0</v>
      </c>
      <c r="AL190" s="105">
        <v>0</v>
      </c>
      <c r="AM190" s="105">
        <v>0</v>
      </c>
      <c r="AN190" s="105">
        <v>0</v>
      </c>
      <c r="AO190" s="21">
        <f t="shared" si="57"/>
        <v>0</v>
      </c>
      <c r="AP190" s="189" t="str">
        <f t="shared" si="58"/>
        <v/>
      </c>
      <c r="AQ190" s="91" t="str">
        <f>+IF(AP190="","",IF(AND(SUM($P190:U190)=1,SUM($AC190:AH190)=1),"TERMINADA",IF(SUM($P190:U190)=0,"SIN INICIAR",IF(AP190&gt;1,"ADELANTADA",IF(AP190&lt;0.6,"CRÍTICA",IF(AP190&lt;0.95,"EN PROCESO","GESTIÓN NORMAL"))))))</f>
        <v/>
      </c>
      <c r="AR190" s="38" t="str">
        <f t="shared" si="54"/>
        <v/>
      </c>
      <c r="AS190" s="72"/>
      <c r="AT190" s="72"/>
      <c r="AU190" s="72"/>
      <c r="BA190" s="236">
        <f t="shared" si="53"/>
        <v>1</v>
      </c>
    </row>
    <row r="191" spans="1:53" ht="27.95" hidden="1" customHeight="1" outlineLevel="4" x14ac:dyDescent="0.2">
      <c r="A191" s="258"/>
      <c r="B191" s="256"/>
      <c r="C191" s="10" t="s">
        <v>748</v>
      </c>
      <c r="D191" s="10" t="s">
        <v>769</v>
      </c>
      <c r="E191" s="10" t="s">
        <v>1253</v>
      </c>
      <c r="F191" s="78"/>
      <c r="G191" s="78"/>
      <c r="H191" s="78"/>
      <c r="I191" s="78"/>
      <c r="J191" s="78"/>
      <c r="K191" s="78"/>
      <c r="L191" s="78"/>
      <c r="M191" s="78"/>
      <c r="N191" s="103" t="s">
        <v>192</v>
      </c>
      <c r="O191" s="103" t="s">
        <v>210</v>
      </c>
      <c r="P191" s="104">
        <v>0</v>
      </c>
      <c r="Q191" s="104">
        <v>0</v>
      </c>
      <c r="R191" s="104">
        <v>0</v>
      </c>
      <c r="S191" s="104">
        <v>0</v>
      </c>
      <c r="T191" s="104">
        <v>0</v>
      </c>
      <c r="U191" s="143">
        <v>0.3</v>
      </c>
      <c r="V191" s="104">
        <v>0.3</v>
      </c>
      <c r="W191" s="104">
        <v>0.4</v>
      </c>
      <c r="X191" s="104">
        <v>0</v>
      </c>
      <c r="Y191" s="104">
        <v>0</v>
      </c>
      <c r="Z191" s="104">
        <v>0</v>
      </c>
      <c r="AA191" s="104">
        <v>0</v>
      </c>
      <c r="AB191" s="194">
        <f t="shared" si="51"/>
        <v>1</v>
      </c>
      <c r="AC191" s="105">
        <v>0</v>
      </c>
      <c r="AD191" s="105">
        <v>0</v>
      </c>
      <c r="AE191" s="105">
        <v>0</v>
      </c>
      <c r="AF191" s="105">
        <v>0.08</v>
      </c>
      <c r="AG191" s="104">
        <v>0</v>
      </c>
      <c r="AH191" s="143">
        <v>0</v>
      </c>
      <c r="AI191" s="105">
        <v>0</v>
      </c>
      <c r="AJ191" s="105">
        <v>0</v>
      </c>
      <c r="AK191" s="105">
        <v>0</v>
      </c>
      <c r="AL191" s="105">
        <v>0</v>
      </c>
      <c r="AM191" s="105">
        <v>0</v>
      </c>
      <c r="AN191" s="105">
        <v>0</v>
      </c>
      <c r="AO191" s="21">
        <f t="shared" si="57"/>
        <v>0.08</v>
      </c>
      <c r="AP191" s="189">
        <f>+IFERROR(SUM(AC191:AH191)/SUM(P191:U191),"")</f>
        <v>0.26666666666666666</v>
      </c>
      <c r="AQ191" s="91" t="str">
        <f>+IF(AP191="","",IF(AND(SUM($P191:U191)=1,SUM($AC191:AH191)=1),"TERMINADA",IF(SUM($P191:U191)=0,"SIN INICIAR",IF(AP191&gt;1,"ADELANTADA",IF(AP191&lt;0.6,"CRÍTICA",IF(AP191&lt;0.95,"EN PROCESO","GESTIÓN NORMAL"))))))</f>
        <v>CRÍTICA</v>
      </c>
      <c r="AR191" s="38" t="str">
        <f t="shared" si="54"/>
        <v>L</v>
      </c>
      <c r="AS191" s="72"/>
      <c r="AT191" s="72"/>
      <c r="AU191" s="72" t="s">
        <v>1559</v>
      </c>
      <c r="BA191" s="236">
        <f t="shared" si="53"/>
        <v>0.92</v>
      </c>
    </row>
    <row r="192" spans="1:53" ht="27.95" hidden="1" customHeight="1" outlineLevel="4" x14ac:dyDescent="0.2">
      <c r="A192" s="258"/>
      <c r="B192" s="256"/>
      <c r="C192" s="10" t="s">
        <v>748</v>
      </c>
      <c r="D192" s="10" t="s">
        <v>760</v>
      </c>
      <c r="E192" s="10" t="s">
        <v>1251</v>
      </c>
      <c r="F192" s="78"/>
      <c r="G192" s="78"/>
      <c r="H192" s="78"/>
      <c r="I192" s="78"/>
      <c r="J192" s="78"/>
      <c r="K192" s="78"/>
      <c r="L192" s="78"/>
      <c r="M192" s="78"/>
      <c r="N192" s="103" t="s">
        <v>192</v>
      </c>
      <c r="O192" s="103" t="s">
        <v>210</v>
      </c>
      <c r="P192" s="104">
        <v>0</v>
      </c>
      <c r="Q192" s="104">
        <v>1</v>
      </c>
      <c r="R192" s="104">
        <v>0</v>
      </c>
      <c r="S192" s="104">
        <v>0</v>
      </c>
      <c r="T192" s="104">
        <v>0</v>
      </c>
      <c r="U192" s="143">
        <v>0</v>
      </c>
      <c r="V192" s="104">
        <v>0</v>
      </c>
      <c r="W192" s="104">
        <v>0</v>
      </c>
      <c r="X192" s="104">
        <v>0</v>
      </c>
      <c r="Y192" s="104">
        <v>0</v>
      </c>
      <c r="Z192" s="104">
        <v>0</v>
      </c>
      <c r="AA192" s="104">
        <v>0</v>
      </c>
      <c r="AB192" s="194">
        <f t="shared" si="51"/>
        <v>1</v>
      </c>
      <c r="AC192" s="105">
        <v>0</v>
      </c>
      <c r="AD192" s="105">
        <v>1</v>
      </c>
      <c r="AE192" s="105">
        <v>0</v>
      </c>
      <c r="AF192" s="105">
        <v>0</v>
      </c>
      <c r="AG192" s="104">
        <v>0</v>
      </c>
      <c r="AH192" s="143">
        <v>0</v>
      </c>
      <c r="AI192" s="105">
        <v>0</v>
      </c>
      <c r="AJ192" s="105">
        <v>0</v>
      </c>
      <c r="AK192" s="105">
        <v>0</v>
      </c>
      <c r="AL192" s="105">
        <v>0</v>
      </c>
      <c r="AM192" s="105">
        <v>0</v>
      </c>
      <c r="AN192" s="105">
        <v>0</v>
      </c>
      <c r="AO192" s="21">
        <f t="shared" si="57"/>
        <v>1</v>
      </c>
      <c r="AP192" s="189">
        <f t="shared" si="58"/>
        <v>1</v>
      </c>
      <c r="AQ192" s="91" t="str">
        <f>+IF(AP192="","",IF(AND(SUM($P192:U192)=1,SUM($AC192:AH192)=1),"TERMINADA",IF(SUM($P192:U192)=0,"SIN INICIAR",IF(AP192&gt;1,"ADELANTADA",IF(AP192&lt;0.6,"CRÍTICA",IF(AP192&lt;0.95,"EN PROCESO","GESTIÓN NORMAL"))))))</f>
        <v>TERMINADA</v>
      </c>
      <c r="AR192" s="38" t="str">
        <f t="shared" si="54"/>
        <v>B</v>
      </c>
      <c r="AS192" s="72"/>
      <c r="AT192" s="72"/>
      <c r="AU192" s="72"/>
      <c r="BA192" s="236">
        <f t="shared" si="53"/>
        <v>0</v>
      </c>
    </row>
    <row r="193" spans="1:53" ht="27.95" hidden="1" customHeight="1" outlineLevel="4" x14ac:dyDescent="0.2">
      <c r="A193" s="258"/>
      <c r="B193" s="256"/>
      <c r="C193" s="10" t="s">
        <v>748</v>
      </c>
      <c r="D193" s="10" t="s">
        <v>760</v>
      </c>
      <c r="E193" s="10" t="s">
        <v>1450</v>
      </c>
      <c r="F193" s="78"/>
      <c r="G193" s="78"/>
      <c r="H193" s="78"/>
      <c r="I193" s="78"/>
      <c r="J193" s="78"/>
      <c r="K193" s="78"/>
      <c r="L193" s="78"/>
      <c r="M193" s="78"/>
      <c r="N193" s="103" t="s">
        <v>192</v>
      </c>
      <c r="O193" s="103" t="s">
        <v>210</v>
      </c>
      <c r="P193" s="104">
        <v>8.3299999999999999E-2</v>
      </c>
      <c r="Q193" s="104">
        <v>8.3299999999999999E-2</v>
      </c>
      <c r="R193" s="104">
        <v>8.3299999999999999E-2</v>
      </c>
      <c r="S193" s="104">
        <v>8.3299999999999999E-2</v>
      </c>
      <c r="T193" s="104">
        <v>8.3299999999999999E-2</v>
      </c>
      <c r="U193" s="143">
        <v>8.3299999999999999E-2</v>
      </c>
      <c r="V193" s="104">
        <v>8.3299999999999999E-2</v>
      </c>
      <c r="W193" s="104">
        <v>8.3299999999999999E-2</v>
      </c>
      <c r="X193" s="104">
        <v>8.3299999999999999E-2</v>
      </c>
      <c r="Y193" s="104">
        <v>8.3299999999999999E-2</v>
      </c>
      <c r="Z193" s="104">
        <v>8.3299999999999999E-2</v>
      </c>
      <c r="AA193" s="104">
        <v>8.3299999999999999E-2</v>
      </c>
      <c r="AB193" s="194">
        <f t="shared" ref="AB193:AB196" si="59">SUM(P193:AA193)</f>
        <v>0.99960000000000016</v>
      </c>
      <c r="AC193" s="105">
        <v>0.08</v>
      </c>
      <c r="AD193" s="105">
        <v>0.08</v>
      </c>
      <c r="AE193" s="105">
        <v>0.08</v>
      </c>
      <c r="AF193" s="105">
        <v>0.08</v>
      </c>
      <c r="AG193" s="104">
        <v>0.08</v>
      </c>
      <c r="AH193" s="143">
        <v>8.3299999999999999E-2</v>
      </c>
      <c r="AI193" s="105">
        <v>0</v>
      </c>
      <c r="AJ193" s="105">
        <v>0</v>
      </c>
      <c r="AK193" s="105">
        <v>0</v>
      </c>
      <c r="AL193" s="105">
        <v>0</v>
      </c>
      <c r="AM193" s="105">
        <v>0</v>
      </c>
      <c r="AN193" s="105">
        <v>0</v>
      </c>
      <c r="AO193" s="21">
        <f t="shared" si="57"/>
        <v>0.48330000000000001</v>
      </c>
      <c r="AP193" s="189">
        <f t="shared" si="58"/>
        <v>0.96698679471788729</v>
      </c>
      <c r="AQ193" s="91" t="str">
        <f>+IF(AP193="","",IF(AND(SUM($P193:U193)=1,SUM($AC193:AH193)=1),"TERMINADA",IF(SUM($P193:U193)=0,"SIN INICIAR",IF(AP193&gt;1,"ADELANTADA",IF(AP193&lt;0.6,"CRÍTICA",IF(AP193&lt;0.95,"EN PROCESO","GESTIÓN NORMAL"))))))</f>
        <v>GESTIÓN NORMAL</v>
      </c>
      <c r="AR193" s="38" t="str">
        <f t="shared" si="54"/>
        <v>J</v>
      </c>
      <c r="AS193" s="72"/>
      <c r="AT193" s="72"/>
      <c r="AU193" s="72"/>
      <c r="BA193" s="236">
        <f t="shared" si="53"/>
        <v>0.51669999999999994</v>
      </c>
    </row>
    <row r="194" spans="1:53" ht="27.95" hidden="1" customHeight="1" outlineLevel="4" x14ac:dyDescent="0.2">
      <c r="A194" s="258"/>
      <c r="B194" s="256"/>
      <c r="C194" s="10" t="s">
        <v>748</v>
      </c>
      <c r="D194" s="10" t="s">
        <v>760</v>
      </c>
      <c r="E194" s="10" t="s">
        <v>1249</v>
      </c>
      <c r="F194" s="78"/>
      <c r="G194" s="78"/>
      <c r="H194" s="78"/>
      <c r="I194" s="78"/>
      <c r="J194" s="78"/>
      <c r="K194" s="78"/>
      <c r="L194" s="78"/>
      <c r="M194" s="78"/>
      <c r="N194" s="103" t="s">
        <v>192</v>
      </c>
      <c r="O194" s="103" t="s">
        <v>210</v>
      </c>
      <c r="P194" s="104">
        <v>8.3299999999999999E-2</v>
      </c>
      <c r="Q194" s="104">
        <v>8.3299999999999999E-2</v>
      </c>
      <c r="R194" s="104">
        <v>8.3299999999999999E-2</v>
      </c>
      <c r="S194" s="104">
        <v>8.3299999999999999E-2</v>
      </c>
      <c r="T194" s="104">
        <v>8.3299999999999999E-2</v>
      </c>
      <c r="U194" s="143">
        <v>8.3299999999999999E-2</v>
      </c>
      <c r="V194" s="104">
        <v>8.3299999999999999E-2</v>
      </c>
      <c r="W194" s="104">
        <v>8.3299999999999999E-2</v>
      </c>
      <c r="X194" s="104">
        <v>8.3299999999999999E-2</v>
      </c>
      <c r="Y194" s="104">
        <v>8.3299999999999999E-2</v>
      </c>
      <c r="Z194" s="104">
        <v>8.3299999999999999E-2</v>
      </c>
      <c r="AA194" s="104">
        <v>8.3299999999999999E-2</v>
      </c>
      <c r="AB194" s="194">
        <f t="shared" si="59"/>
        <v>0.99960000000000016</v>
      </c>
      <c r="AC194" s="105">
        <v>0.08</v>
      </c>
      <c r="AD194" s="105">
        <v>0.08</v>
      </c>
      <c r="AE194" s="105">
        <v>0.08</v>
      </c>
      <c r="AF194" s="105">
        <v>0.08</v>
      </c>
      <c r="AG194" s="104">
        <v>0.08</v>
      </c>
      <c r="AH194" s="143">
        <v>8.3299999999999999E-2</v>
      </c>
      <c r="AI194" s="105">
        <v>0</v>
      </c>
      <c r="AJ194" s="105">
        <v>0</v>
      </c>
      <c r="AK194" s="105">
        <v>0</v>
      </c>
      <c r="AL194" s="105">
        <v>0</v>
      </c>
      <c r="AM194" s="105">
        <v>0</v>
      </c>
      <c r="AN194" s="105">
        <v>0</v>
      </c>
      <c r="AO194" s="21">
        <f t="shared" si="57"/>
        <v>0.48330000000000001</v>
      </c>
      <c r="AP194" s="189">
        <f t="shared" si="58"/>
        <v>0.96698679471788729</v>
      </c>
      <c r="AQ194" s="91" t="str">
        <f>+IF(AP194="","",IF(AND(SUM($P194:U194)=1,SUM($AC194:AH194)=1),"TERMINADA",IF(SUM($P194:U194)=0,"SIN INICIAR",IF(AP194&gt;1,"ADELANTADA",IF(AP194&lt;0.6,"CRÍTICA",IF(AP194&lt;0.95,"EN PROCESO","GESTIÓN NORMAL"))))))</f>
        <v>GESTIÓN NORMAL</v>
      </c>
      <c r="AR194" s="38" t="str">
        <f t="shared" si="54"/>
        <v>J</v>
      </c>
      <c r="AS194" s="72"/>
      <c r="AT194" s="72"/>
      <c r="AU194" s="72"/>
      <c r="BA194" s="236">
        <f t="shared" si="53"/>
        <v>0.51669999999999994</v>
      </c>
    </row>
    <row r="195" spans="1:53" ht="27.95" hidden="1" customHeight="1" outlineLevel="4" x14ac:dyDescent="0.2">
      <c r="A195" s="258"/>
      <c r="B195" s="256"/>
      <c r="C195" s="10" t="s">
        <v>748</v>
      </c>
      <c r="D195" s="10" t="s">
        <v>760</v>
      </c>
      <c r="E195" s="10" t="s">
        <v>1252</v>
      </c>
      <c r="F195" s="78"/>
      <c r="G195" s="78"/>
      <c r="H195" s="78"/>
      <c r="I195" s="78"/>
      <c r="J195" s="78"/>
      <c r="K195" s="78"/>
      <c r="L195" s="78"/>
      <c r="M195" s="78"/>
      <c r="N195" s="103" t="s">
        <v>192</v>
      </c>
      <c r="O195" s="103" t="s">
        <v>210</v>
      </c>
      <c r="P195" s="104">
        <v>8.3299999999999999E-2</v>
      </c>
      <c r="Q195" s="104">
        <v>8.3299999999999999E-2</v>
      </c>
      <c r="R195" s="104">
        <v>8.3299999999999999E-2</v>
      </c>
      <c r="S195" s="104">
        <v>8.3299999999999999E-2</v>
      </c>
      <c r="T195" s="104">
        <v>8.3299999999999999E-2</v>
      </c>
      <c r="U195" s="143">
        <v>8.3299999999999999E-2</v>
      </c>
      <c r="V195" s="104">
        <v>8.3299999999999999E-2</v>
      </c>
      <c r="W195" s="104">
        <v>8.3299999999999999E-2</v>
      </c>
      <c r="X195" s="104">
        <v>8.3299999999999999E-2</v>
      </c>
      <c r="Y195" s="104">
        <v>8.3299999999999999E-2</v>
      </c>
      <c r="Z195" s="104">
        <v>8.3299999999999999E-2</v>
      </c>
      <c r="AA195" s="104">
        <v>8.3299999999999999E-2</v>
      </c>
      <c r="AB195" s="194">
        <f t="shared" si="59"/>
        <v>0.99960000000000016</v>
      </c>
      <c r="AC195" s="105">
        <v>0.08</v>
      </c>
      <c r="AD195" s="105">
        <v>0.08</v>
      </c>
      <c r="AE195" s="105">
        <v>0.08</v>
      </c>
      <c r="AF195" s="105">
        <v>0.08</v>
      </c>
      <c r="AG195" s="104">
        <v>0.08</v>
      </c>
      <c r="AH195" s="143">
        <v>8.3299999999999999E-2</v>
      </c>
      <c r="AI195" s="105">
        <v>0</v>
      </c>
      <c r="AJ195" s="105">
        <v>0</v>
      </c>
      <c r="AK195" s="105">
        <v>0</v>
      </c>
      <c r="AL195" s="105">
        <v>0</v>
      </c>
      <c r="AM195" s="105">
        <v>0</v>
      </c>
      <c r="AN195" s="105">
        <v>0</v>
      </c>
      <c r="AO195" s="21">
        <f t="shared" si="57"/>
        <v>0.48330000000000001</v>
      </c>
      <c r="AP195" s="189">
        <f t="shared" si="58"/>
        <v>0.96698679471788729</v>
      </c>
      <c r="AQ195" s="91" t="str">
        <f>+IF(AP195="","",IF(AND(SUM($P195:U195)=1,SUM($AC195:AH195)=1),"TERMINADA",IF(SUM($P195:U195)=0,"SIN INICIAR",IF(AP195&gt;1,"ADELANTADA",IF(AP195&lt;0.6,"CRÍTICA",IF(AP195&lt;0.95,"EN PROCESO","GESTIÓN NORMAL"))))))</f>
        <v>GESTIÓN NORMAL</v>
      </c>
      <c r="AR195" s="38" t="str">
        <f t="shared" si="54"/>
        <v>J</v>
      </c>
      <c r="AS195" s="72" t="s">
        <v>1451</v>
      </c>
      <c r="AT195" s="72" t="s">
        <v>1451</v>
      </c>
      <c r="AU195" s="72"/>
      <c r="BA195" s="236">
        <f t="shared" ref="BA195:BA258" si="60">100%-AO195</f>
        <v>0.51669999999999994</v>
      </c>
    </row>
    <row r="196" spans="1:53" ht="27.95" hidden="1" customHeight="1" outlineLevel="4" x14ac:dyDescent="0.2">
      <c r="A196" s="258"/>
      <c r="B196" s="256"/>
      <c r="C196" s="10" t="s">
        <v>748</v>
      </c>
      <c r="D196" s="10" t="s">
        <v>760</v>
      </c>
      <c r="E196" s="10" t="s">
        <v>1250</v>
      </c>
      <c r="F196" s="78"/>
      <c r="G196" s="78"/>
      <c r="H196" s="78"/>
      <c r="I196" s="78"/>
      <c r="J196" s="78"/>
      <c r="K196" s="78"/>
      <c r="L196" s="78"/>
      <c r="M196" s="78"/>
      <c r="N196" s="103" t="s">
        <v>192</v>
      </c>
      <c r="O196" s="103" t="s">
        <v>210</v>
      </c>
      <c r="P196" s="104">
        <v>8.3299999999999999E-2</v>
      </c>
      <c r="Q196" s="104">
        <v>8.3299999999999999E-2</v>
      </c>
      <c r="R196" s="104">
        <v>8.3299999999999999E-2</v>
      </c>
      <c r="S196" s="104">
        <v>8.3299999999999999E-2</v>
      </c>
      <c r="T196" s="104">
        <v>8.3299999999999999E-2</v>
      </c>
      <c r="U196" s="143">
        <v>8.3299999999999999E-2</v>
      </c>
      <c r="V196" s="104">
        <v>8.3299999999999999E-2</v>
      </c>
      <c r="W196" s="104">
        <v>8.3299999999999999E-2</v>
      </c>
      <c r="X196" s="104">
        <v>8.3299999999999999E-2</v>
      </c>
      <c r="Y196" s="104">
        <v>8.3299999999999999E-2</v>
      </c>
      <c r="Z196" s="104">
        <v>8.3299999999999999E-2</v>
      </c>
      <c r="AA196" s="104">
        <v>8.3299999999999999E-2</v>
      </c>
      <c r="AB196" s="194">
        <f t="shared" si="59"/>
        <v>0.99960000000000016</v>
      </c>
      <c r="AC196" s="105">
        <v>0.08</v>
      </c>
      <c r="AD196" s="105">
        <v>0.08</v>
      </c>
      <c r="AE196" s="105">
        <v>0.08</v>
      </c>
      <c r="AF196" s="105">
        <v>0.08</v>
      </c>
      <c r="AG196" s="104">
        <v>0.08</v>
      </c>
      <c r="AH196" s="143">
        <v>8.3299999999999999E-2</v>
      </c>
      <c r="AI196" s="105">
        <v>0</v>
      </c>
      <c r="AJ196" s="105">
        <v>0</v>
      </c>
      <c r="AK196" s="105">
        <v>0</v>
      </c>
      <c r="AL196" s="105">
        <v>0</v>
      </c>
      <c r="AM196" s="105">
        <v>0</v>
      </c>
      <c r="AN196" s="105">
        <v>0</v>
      </c>
      <c r="AO196" s="21">
        <f t="shared" si="57"/>
        <v>0.48330000000000001</v>
      </c>
      <c r="AP196" s="189">
        <f>+IFERROR(SUM(AC196:AH196)/SUM(P196:U196),"")</f>
        <v>0.96698679471788729</v>
      </c>
      <c r="AQ196" s="91" t="str">
        <f>+IF(AP196="","",IF(AND(SUM($P196:U196)=1,SUM($AC196:AH196)=1),"TERMINADA",IF(SUM($P196:U196)=0,"SIN INICIAR",IF(AP196&gt;1,"ADELANTADA",IF(AP196&lt;0.6,"CRÍTICA",IF(AP196&lt;0.95,"EN PROCESO","GESTIÓN NORMAL"))))))</f>
        <v>GESTIÓN NORMAL</v>
      </c>
      <c r="AR196" s="38" t="str">
        <f t="shared" si="54"/>
        <v>J</v>
      </c>
      <c r="AS196" s="72"/>
      <c r="AT196" s="72"/>
      <c r="AU196" s="72"/>
      <c r="BA196" s="236">
        <f t="shared" si="60"/>
        <v>0.51669999999999994</v>
      </c>
    </row>
    <row r="197" spans="1:53" ht="27.95" hidden="1" customHeight="1" outlineLevel="3" x14ac:dyDescent="0.2">
      <c r="A197" s="258"/>
      <c r="B197" s="256"/>
      <c r="C197" s="248" t="s">
        <v>1313</v>
      </c>
      <c r="D197" s="249"/>
      <c r="E197" s="250"/>
      <c r="F197" s="82"/>
      <c r="G197" s="82"/>
      <c r="H197" s="1"/>
      <c r="I197" s="1"/>
      <c r="J197" s="82"/>
      <c r="K197" s="82"/>
      <c r="L197" s="82"/>
      <c r="M197" s="82"/>
      <c r="N197" s="68"/>
      <c r="O197" s="68"/>
      <c r="P197" s="69"/>
      <c r="Q197" s="69"/>
      <c r="R197" s="69"/>
      <c r="S197" s="69"/>
      <c r="T197" s="69"/>
      <c r="U197" s="144"/>
      <c r="V197" s="69"/>
      <c r="W197" s="69"/>
      <c r="X197" s="69"/>
      <c r="Y197" s="69"/>
      <c r="Z197" s="69"/>
      <c r="AA197" s="69"/>
      <c r="AB197" s="200"/>
      <c r="AC197" s="69"/>
      <c r="AD197" s="69"/>
      <c r="AE197" s="69"/>
      <c r="AF197" s="69"/>
      <c r="AG197" s="69"/>
      <c r="AH197" s="144"/>
      <c r="AI197" s="69"/>
      <c r="AJ197" s="69"/>
      <c r="AK197" s="69"/>
      <c r="AL197" s="69"/>
      <c r="AM197" s="69"/>
      <c r="AN197" s="182"/>
      <c r="AO197" s="190">
        <f>SUBTOTAL(1,AO180:AO196)</f>
        <v>0.43018823529411759</v>
      </c>
      <c r="AP197" s="190">
        <f>SUBTOTAL(1,AP180:AP196)</f>
        <v>0.90966100726004662</v>
      </c>
      <c r="AQ197" s="91" t="str">
        <f>+IF(AP197="","",IF(AP197&gt;1,"ADELANTADA",IF(AP197&lt;0.6,"CRÍTICA",IF(AP197&lt;0.95,"EN PROCESO","GESTIÓN NORMAL"))))</f>
        <v>EN PROCESO</v>
      </c>
      <c r="AR197" s="38" t="str">
        <f t="shared" si="54"/>
        <v>K</v>
      </c>
      <c r="AS197" s="72"/>
      <c r="AT197" s="72"/>
      <c r="AU197" s="72"/>
      <c r="BA197" s="236">
        <f t="shared" si="60"/>
        <v>0.56981176470588246</v>
      </c>
    </row>
    <row r="198" spans="1:53" ht="27.95" hidden="1" customHeight="1" outlineLevel="4" x14ac:dyDescent="0.2">
      <c r="A198" s="258"/>
      <c r="B198" s="256"/>
      <c r="C198" s="10" t="s">
        <v>700</v>
      </c>
      <c r="D198" s="10" t="s">
        <v>710</v>
      </c>
      <c r="E198" s="10" t="s">
        <v>1452</v>
      </c>
      <c r="F198" s="78"/>
      <c r="G198" s="78"/>
      <c r="H198" s="10"/>
      <c r="I198" s="10" t="s">
        <v>14</v>
      </c>
      <c r="J198" s="10" t="s">
        <v>735</v>
      </c>
      <c r="K198" s="10">
        <v>4</v>
      </c>
      <c r="L198" s="6">
        <v>23941500</v>
      </c>
      <c r="M198" s="6">
        <v>95766000</v>
      </c>
      <c r="N198" s="103" t="s">
        <v>192</v>
      </c>
      <c r="O198" s="103" t="s">
        <v>210</v>
      </c>
      <c r="P198" s="104">
        <v>8.3299999999999999E-2</v>
      </c>
      <c r="Q198" s="104">
        <v>8.3299999999999999E-2</v>
      </c>
      <c r="R198" s="104">
        <v>8.3299999999999999E-2</v>
      </c>
      <c r="S198" s="104">
        <v>8.3299999999999999E-2</v>
      </c>
      <c r="T198" s="104">
        <v>8.3299999999999999E-2</v>
      </c>
      <c r="U198" s="143">
        <v>8.3299999999999999E-2</v>
      </c>
      <c r="V198" s="104">
        <v>8.3299999999999999E-2</v>
      </c>
      <c r="W198" s="104">
        <v>8.3299999999999999E-2</v>
      </c>
      <c r="X198" s="104">
        <v>8.3299999999999999E-2</v>
      </c>
      <c r="Y198" s="104">
        <v>8.3299999999999999E-2</v>
      </c>
      <c r="Z198" s="104">
        <v>8.3299999999999999E-2</v>
      </c>
      <c r="AA198" s="104">
        <v>8.3299999999999999E-2</v>
      </c>
      <c r="AB198" s="194">
        <f t="shared" ref="AB198:AB224" si="61">SUM(P198:AA198)</f>
        <v>0.99960000000000016</v>
      </c>
      <c r="AC198" s="105">
        <v>0</v>
      </c>
      <c r="AD198" s="105">
        <v>0</v>
      </c>
      <c r="AE198" s="105">
        <v>0</v>
      </c>
      <c r="AF198" s="105">
        <v>0.25</v>
      </c>
      <c r="AG198" s="104">
        <v>0.08</v>
      </c>
      <c r="AH198" s="143">
        <v>8.3299999999999999E-2</v>
      </c>
      <c r="AI198" s="105">
        <v>0</v>
      </c>
      <c r="AJ198" s="105">
        <v>0</v>
      </c>
      <c r="AK198" s="105">
        <v>0</v>
      </c>
      <c r="AL198" s="105">
        <v>0</v>
      </c>
      <c r="AM198" s="105">
        <v>0</v>
      </c>
      <c r="AN198" s="105">
        <v>0</v>
      </c>
      <c r="AO198" s="21">
        <f>SUM(AC198:AN198)</f>
        <v>0.4133</v>
      </c>
      <c r="AP198" s="189">
        <f>+IFERROR(SUM(AC198:AH198)/SUM(P198:U198),"")</f>
        <v>0.82693077230892365</v>
      </c>
      <c r="AQ198" s="91" t="str">
        <f>+IF(AP198="","",IF(AND(SUM($P198:U198)=1,SUM($AC198:AH198)=1),"TERMINADA",IF(SUM($P198:U198)=0,"SIN INICIAR",IF(AP198&gt;1,"ADELANTADA",IF(AP198&lt;0.6,"CRÍTICA",IF(AP198&lt;0.95,"EN PROCESO","GESTIÓN NORMAL"))))))</f>
        <v>EN PROCESO</v>
      </c>
      <c r="AR198" s="38" t="str">
        <f t="shared" si="54"/>
        <v>K</v>
      </c>
      <c r="AS198" s="71"/>
      <c r="AT198" s="71" t="s">
        <v>1453</v>
      </c>
      <c r="AU198" s="71"/>
      <c r="BA198" s="236">
        <f t="shared" si="60"/>
        <v>0.5867</v>
      </c>
    </row>
    <row r="199" spans="1:53" ht="27.95" hidden="1" customHeight="1" outlineLevel="4" x14ac:dyDescent="0.2">
      <c r="A199" s="258"/>
      <c r="B199" s="256"/>
      <c r="C199" s="10" t="s">
        <v>700</v>
      </c>
      <c r="D199" s="10" t="s">
        <v>710</v>
      </c>
      <c r="E199" s="10" t="s">
        <v>1212</v>
      </c>
      <c r="F199" s="78"/>
      <c r="G199" s="78"/>
      <c r="H199" s="10"/>
      <c r="I199" s="10" t="s">
        <v>27</v>
      </c>
      <c r="J199" s="10" t="s">
        <v>737</v>
      </c>
      <c r="K199" s="10">
        <v>41</v>
      </c>
      <c r="L199" s="6">
        <v>73170.731707317071</v>
      </c>
      <c r="M199" s="6">
        <v>3000000</v>
      </c>
      <c r="N199" s="103" t="s">
        <v>192</v>
      </c>
      <c r="O199" s="103" t="s">
        <v>210</v>
      </c>
      <c r="P199" s="104">
        <v>8.3299999999999999E-2</v>
      </c>
      <c r="Q199" s="104">
        <v>8.3299999999999999E-2</v>
      </c>
      <c r="R199" s="104">
        <v>8.3299999999999999E-2</v>
      </c>
      <c r="S199" s="104">
        <v>8.3299999999999999E-2</v>
      </c>
      <c r="T199" s="104">
        <v>8.3299999999999999E-2</v>
      </c>
      <c r="U199" s="143">
        <v>8.3299999999999999E-2</v>
      </c>
      <c r="V199" s="104">
        <v>8.3299999999999999E-2</v>
      </c>
      <c r="W199" s="104">
        <v>8.3299999999999999E-2</v>
      </c>
      <c r="X199" s="104">
        <v>8.3299999999999999E-2</v>
      </c>
      <c r="Y199" s="104">
        <v>8.3299999999999999E-2</v>
      </c>
      <c r="Z199" s="104">
        <v>8.3299999999999999E-2</v>
      </c>
      <c r="AA199" s="104">
        <v>8.3299999999999999E-2</v>
      </c>
      <c r="AB199" s="194">
        <f t="shared" si="61"/>
        <v>0.99960000000000016</v>
      </c>
      <c r="AC199" s="105">
        <v>0.08</v>
      </c>
      <c r="AD199" s="105">
        <v>0.08</v>
      </c>
      <c r="AE199" s="105">
        <v>0.08</v>
      </c>
      <c r="AF199" s="105">
        <v>0.08</v>
      </c>
      <c r="AG199" s="104">
        <v>0.08</v>
      </c>
      <c r="AH199" s="143">
        <v>0.08</v>
      </c>
      <c r="AI199" s="105">
        <v>0</v>
      </c>
      <c r="AJ199" s="105">
        <v>0</v>
      </c>
      <c r="AK199" s="105">
        <v>0</v>
      </c>
      <c r="AL199" s="105">
        <v>0</v>
      </c>
      <c r="AM199" s="105">
        <v>0</v>
      </c>
      <c r="AN199" s="105">
        <v>0</v>
      </c>
      <c r="AO199" s="21">
        <f t="shared" ref="AO199:AO216" si="62">SUM(AC199:AN199)</f>
        <v>0.48000000000000004</v>
      </c>
      <c r="AP199" s="189">
        <f t="shared" ref="AP199:AP216" si="63">+IFERROR(SUM(AC199:AH199)/SUM(P199:U199),"")</f>
        <v>0.96038415366146468</v>
      </c>
      <c r="AQ199" s="91" t="str">
        <f>+IF(AP199="","",IF(AND(SUM($P199:U199)=1,SUM($AC199:AH199)=1),"TERMINADA",IF(SUM($P199:U199)=0,"SIN INICIAR",IF(AP199&gt;1,"ADELANTADA",IF(AP199&lt;0.6,"CRÍTICA",IF(AP199&lt;0.95,"EN PROCESO","GESTIÓN NORMAL"))))))</f>
        <v>GESTIÓN NORMAL</v>
      </c>
      <c r="AR199" s="38" t="str">
        <f t="shared" si="54"/>
        <v>J</v>
      </c>
      <c r="AS199" s="71"/>
      <c r="AT199" s="71" t="s">
        <v>1397</v>
      </c>
      <c r="AU199" s="71"/>
      <c r="BA199" s="236">
        <f t="shared" si="60"/>
        <v>0.52</v>
      </c>
    </row>
    <row r="200" spans="1:53" ht="27.95" hidden="1" customHeight="1" outlineLevel="4" x14ac:dyDescent="0.2">
      <c r="A200" s="258"/>
      <c r="B200" s="256"/>
      <c r="C200" s="10" t="s">
        <v>700</v>
      </c>
      <c r="D200" s="10" t="s">
        <v>704</v>
      </c>
      <c r="E200" s="10" t="s">
        <v>1207</v>
      </c>
      <c r="F200" s="78"/>
      <c r="G200" s="78"/>
      <c r="H200" s="10"/>
      <c r="I200" s="10" t="s">
        <v>27</v>
      </c>
      <c r="J200" s="10" t="s">
        <v>729</v>
      </c>
      <c r="K200" s="10">
        <v>36</v>
      </c>
      <c r="L200" s="6">
        <v>13888.888888888889</v>
      </c>
      <c r="M200" s="6">
        <v>500000</v>
      </c>
      <c r="N200" s="103" t="s">
        <v>192</v>
      </c>
      <c r="O200" s="103" t="s">
        <v>210</v>
      </c>
      <c r="P200" s="104">
        <v>0</v>
      </c>
      <c r="Q200" s="104">
        <v>0</v>
      </c>
      <c r="R200" s="104">
        <v>0</v>
      </c>
      <c r="S200" s="104">
        <v>0</v>
      </c>
      <c r="T200" s="104">
        <v>0.5</v>
      </c>
      <c r="U200" s="143">
        <v>0</v>
      </c>
      <c r="V200" s="104">
        <v>0</v>
      </c>
      <c r="W200" s="104">
        <v>0.5</v>
      </c>
      <c r="X200" s="104">
        <v>0</v>
      </c>
      <c r="Y200" s="104">
        <v>0</v>
      </c>
      <c r="Z200" s="104">
        <v>0</v>
      </c>
      <c r="AA200" s="104">
        <v>0</v>
      </c>
      <c r="AB200" s="194">
        <f t="shared" si="61"/>
        <v>1</v>
      </c>
      <c r="AC200" s="105">
        <v>0</v>
      </c>
      <c r="AD200" s="105">
        <v>0</v>
      </c>
      <c r="AE200" s="105">
        <v>0</v>
      </c>
      <c r="AF200" s="105">
        <v>0</v>
      </c>
      <c r="AG200" s="104">
        <v>0.5</v>
      </c>
      <c r="AH200" s="143">
        <v>0</v>
      </c>
      <c r="AI200" s="105">
        <v>0</v>
      </c>
      <c r="AJ200" s="105">
        <v>0</v>
      </c>
      <c r="AK200" s="105">
        <v>0</v>
      </c>
      <c r="AL200" s="105">
        <v>0</v>
      </c>
      <c r="AM200" s="105">
        <v>0</v>
      </c>
      <c r="AN200" s="105">
        <v>0</v>
      </c>
      <c r="AO200" s="21">
        <f t="shared" si="62"/>
        <v>0.5</v>
      </c>
      <c r="AP200" s="189">
        <f t="shared" si="63"/>
        <v>1</v>
      </c>
      <c r="AQ200" s="91" t="str">
        <f>+IF(AP200="","",IF(AND(SUM($P200:U200)=1,SUM($AC200:AH200)=1),"TERMINADA",IF(SUM($P200:U200)=0,"SIN INICIAR",IF(AP200&gt;1,"ADELANTADA",IF(AP200&lt;0.6,"CRÍTICA",IF(AP200&lt;0.95,"EN PROCESO","GESTIÓN NORMAL"))))))</f>
        <v>GESTIÓN NORMAL</v>
      </c>
      <c r="AR200" s="38" t="str">
        <f t="shared" si="54"/>
        <v>J</v>
      </c>
      <c r="AS200" s="71"/>
      <c r="AT200" s="71" t="s">
        <v>1394</v>
      </c>
      <c r="AU200" s="71"/>
      <c r="BA200" s="236">
        <f t="shared" si="60"/>
        <v>0.5</v>
      </c>
    </row>
    <row r="201" spans="1:53" ht="27.95" hidden="1" customHeight="1" outlineLevel="4" x14ac:dyDescent="0.2">
      <c r="A201" s="258"/>
      <c r="B201" s="256"/>
      <c r="C201" s="10" t="s">
        <v>700</v>
      </c>
      <c r="D201" s="10" t="s">
        <v>704</v>
      </c>
      <c r="E201" s="10" t="s">
        <v>1211</v>
      </c>
      <c r="F201" s="78"/>
      <c r="G201" s="78"/>
      <c r="H201" s="10"/>
      <c r="I201" s="10" t="s">
        <v>27</v>
      </c>
      <c r="J201" s="10" t="s">
        <v>734</v>
      </c>
      <c r="K201" s="10">
        <v>60</v>
      </c>
      <c r="L201" s="6">
        <v>666666.66666666663</v>
      </c>
      <c r="M201" s="6">
        <v>40000000</v>
      </c>
      <c r="N201" s="103" t="s">
        <v>192</v>
      </c>
      <c r="O201" s="103" t="s">
        <v>210</v>
      </c>
      <c r="P201" s="104">
        <v>8.3299999999999999E-2</v>
      </c>
      <c r="Q201" s="104">
        <v>8.3299999999999999E-2</v>
      </c>
      <c r="R201" s="104">
        <v>8.3299999999999999E-2</v>
      </c>
      <c r="S201" s="104">
        <v>8.3299999999999999E-2</v>
      </c>
      <c r="T201" s="104">
        <v>8.3299999999999999E-2</v>
      </c>
      <c r="U201" s="143">
        <v>8.3299999999999999E-2</v>
      </c>
      <c r="V201" s="104">
        <v>8.3299999999999999E-2</v>
      </c>
      <c r="W201" s="104">
        <v>8.3299999999999999E-2</v>
      </c>
      <c r="X201" s="104">
        <v>8.3299999999999999E-2</v>
      </c>
      <c r="Y201" s="104">
        <v>8.3299999999999999E-2</v>
      </c>
      <c r="Z201" s="104">
        <v>8.3299999999999999E-2</v>
      </c>
      <c r="AA201" s="104">
        <v>8.3299999999999999E-2</v>
      </c>
      <c r="AB201" s="194">
        <f t="shared" si="61"/>
        <v>0.99960000000000016</v>
      </c>
      <c r="AC201" s="105">
        <v>0.08</v>
      </c>
      <c r="AD201" s="105">
        <v>0.08</v>
      </c>
      <c r="AE201" s="105">
        <v>0.08</v>
      </c>
      <c r="AF201" s="105">
        <v>0.08</v>
      </c>
      <c r="AG201" s="104">
        <v>0.08</v>
      </c>
      <c r="AH201" s="143">
        <v>0.08</v>
      </c>
      <c r="AI201" s="105">
        <v>0</v>
      </c>
      <c r="AJ201" s="105">
        <v>0</v>
      </c>
      <c r="AK201" s="105">
        <v>0</v>
      </c>
      <c r="AL201" s="105">
        <v>0</v>
      </c>
      <c r="AM201" s="105">
        <v>0</v>
      </c>
      <c r="AN201" s="105">
        <v>0</v>
      </c>
      <c r="AO201" s="21">
        <f t="shared" si="62"/>
        <v>0.48000000000000004</v>
      </c>
      <c r="AP201" s="189">
        <f t="shared" si="63"/>
        <v>0.96038415366146468</v>
      </c>
      <c r="AQ201" s="91" t="str">
        <f>+IF(AP201="","",IF(AND(SUM($P201:U201)=1,SUM($AC201:AH201)=1),"TERMINADA",IF(SUM($P201:U201)=0,"SIN INICIAR",IF(AP201&gt;1,"ADELANTADA",IF(AP201&lt;0.6,"CRÍTICA",IF(AP201&lt;0.95,"EN PROCESO","GESTIÓN NORMAL"))))))</f>
        <v>GESTIÓN NORMAL</v>
      </c>
      <c r="AR201" s="38" t="str">
        <f t="shared" si="54"/>
        <v>J</v>
      </c>
      <c r="AS201" s="71"/>
      <c r="AT201" s="71" t="s">
        <v>1395</v>
      </c>
      <c r="AU201" s="71"/>
      <c r="BA201" s="236">
        <f t="shared" si="60"/>
        <v>0.52</v>
      </c>
    </row>
    <row r="202" spans="1:53" ht="27.95" hidden="1" customHeight="1" outlineLevel="4" x14ac:dyDescent="0.2">
      <c r="A202" s="258"/>
      <c r="B202" s="256"/>
      <c r="C202" s="10" t="s">
        <v>700</v>
      </c>
      <c r="D202" s="10" t="s">
        <v>704</v>
      </c>
      <c r="E202" s="10" t="s">
        <v>1454</v>
      </c>
      <c r="F202" s="78"/>
      <c r="G202" s="78"/>
      <c r="H202" s="10"/>
      <c r="I202" s="10" t="s">
        <v>27</v>
      </c>
      <c r="J202" s="10" t="s">
        <v>733</v>
      </c>
      <c r="K202" s="10">
        <v>3</v>
      </c>
      <c r="L202" s="6">
        <v>300000</v>
      </c>
      <c r="M202" s="6">
        <v>900000</v>
      </c>
      <c r="N202" s="103" t="s">
        <v>192</v>
      </c>
      <c r="O202" s="103" t="s">
        <v>210</v>
      </c>
      <c r="P202" s="104">
        <v>8.3299999999999999E-2</v>
      </c>
      <c r="Q202" s="104">
        <v>8.3299999999999999E-2</v>
      </c>
      <c r="R202" s="104">
        <v>8.3299999999999999E-2</v>
      </c>
      <c r="S202" s="104">
        <v>8.3299999999999999E-2</v>
      </c>
      <c r="T202" s="104">
        <v>8.3299999999999999E-2</v>
      </c>
      <c r="U202" s="143">
        <v>8.3299999999999999E-2</v>
      </c>
      <c r="V202" s="104">
        <v>8.3299999999999999E-2</v>
      </c>
      <c r="W202" s="104">
        <v>8.3299999999999999E-2</v>
      </c>
      <c r="X202" s="104">
        <v>8.3299999999999999E-2</v>
      </c>
      <c r="Y202" s="104">
        <v>8.3299999999999999E-2</v>
      </c>
      <c r="Z202" s="104">
        <v>8.3299999999999999E-2</v>
      </c>
      <c r="AA202" s="104">
        <v>8.3299999999999999E-2</v>
      </c>
      <c r="AB202" s="194">
        <f t="shared" si="61"/>
        <v>0.99960000000000016</v>
      </c>
      <c r="AC202" s="105">
        <v>0.08</v>
      </c>
      <c r="AD202" s="105">
        <v>0.08</v>
      </c>
      <c r="AE202" s="105">
        <v>0.08</v>
      </c>
      <c r="AF202" s="105">
        <v>0.08</v>
      </c>
      <c r="AG202" s="104">
        <v>0.08</v>
      </c>
      <c r="AH202" s="143">
        <v>0.08</v>
      </c>
      <c r="AI202" s="105">
        <v>0</v>
      </c>
      <c r="AJ202" s="105">
        <v>0</v>
      </c>
      <c r="AK202" s="105">
        <v>0</v>
      </c>
      <c r="AL202" s="105">
        <v>0</v>
      </c>
      <c r="AM202" s="105">
        <v>0</v>
      </c>
      <c r="AN202" s="105">
        <v>0</v>
      </c>
      <c r="AO202" s="21">
        <f t="shared" si="62"/>
        <v>0.48000000000000004</v>
      </c>
      <c r="AP202" s="189">
        <f t="shared" si="63"/>
        <v>0.96038415366146468</v>
      </c>
      <c r="AQ202" s="91" t="str">
        <f>+IF(AP202="","",IF(AND(SUM($P202:U202)=1,SUM($AC202:AH202)=1),"TERMINADA",IF(SUM($P202:U202)=0,"SIN INICIAR",IF(AP202&gt;1,"ADELANTADA",IF(AP202&lt;0.6,"CRÍTICA",IF(AP202&lt;0.95,"EN PROCESO","GESTIÓN NORMAL"))))))</f>
        <v>GESTIÓN NORMAL</v>
      </c>
      <c r="AR202" s="38" t="str">
        <f t="shared" si="54"/>
        <v>J</v>
      </c>
      <c r="AS202" s="71"/>
      <c r="AT202" s="71" t="s">
        <v>1396</v>
      </c>
      <c r="AU202" s="71"/>
      <c r="BA202" s="236">
        <f t="shared" si="60"/>
        <v>0.52</v>
      </c>
    </row>
    <row r="203" spans="1:53" ht="27.95" hidden="1" customHeight="1" outlineLevel="4" x14ac:dyDescent="0.2">
      <c r="A203" s="258"/>
      <c r="B203" s="256"/>
      <c r="C203" s="10" t="s">
        <v>700</v>
      </c>
      <c r="D203" s="10" t="s">
        <v>704</v>
      </c>
      <c r="E203" s="10" t="s">
        <v>1208</v>
      </c>
      <c r="F203" s="78"/>
      <c r="G203" s="78"/>
      <c r="H203" s="10"/>
      <c r="I203" s="10" t="s">
        <v>27</v>
      </c>
      <c r="J203" s="10" t="s">
        <v>730</v>
      </c>
      <c r="K203" s="10">
        <v>39</v>
      </c>
      <c r="L203" s="6">
        <v>20512.820512820512</v>
      </c>
      <c r="M203" s="6">
        <v>800000</v>
      </c>
      <c r="N203" s="103" t="s">
        <v>192</v>
      </c>
      <c r="O203" s="103" t="s">
        <v>210</v>
      </c>
      <c r="P203" s="104">
        <v>0</v>
      </c>
      <c r="Q203" s="104">
        <v>0</v>
      </c>
      <c r="R203" s="104">
        <v>0</v>
      </c>
      <c r="S203" s="104">
        <v>0</v>
      </c>
      <c r="T203" s="104">
        <v>0</v>
      </c>
      <c r="U203" s="104">
        <v>0</v>
      </c>
      <c r="V203" s="104">
        <v>0</v>
      </c>
      <c r="W203" s="104">
        <v>0</v>
      </c>
      <c r="X203" s="104">
        <v>1</v>
      </c>
      <c r="Y203" s="104">
        <v>0.125</v>
      </c>
      <c r="Z203" s="104">
        <v>0.125</v>
      </c>
      <c r="AA203" s="104">
        <v>0.125</v>
      </c>
      <c r="AB203" s="194">
        <f t="shared" si="61"/>
        <v>1.375</v>
      </c>
      <c r="AC203" s="105">
        <v>0</v>
      </c>
      <c r="AD203" s="105">
        <v>0</v>
      </c>
      <c r="AE203" s="105">
        <v>0</v>
      </c>
      <c r="AF203" s="105">
        <v>0</v>
      </c>
      <c r="AG203" s="104">
        <v>0</v>
      </c>
      <c r="AH203" s="143">
        <v>0</v>
      </c>
      <c r="AI203" s="105">
        <v>0</v>
      </c>
      <c r="AJ203" s="105">
        <v>0</v>
      </c>
      <c r="AK203" s="105">
        <v>0</v>
      </c>
      <c r="AL203" s="105">
        <v>0</v>
      </c>
      <c r="AM203" s="105">
        <v>0</v>
      </c>
      <c r="AN203" s="105">
        <v>0</v>
      </c>
      <c r="AO203" s="21">
        <f t="shared" si="62"/>
        <v>0</v>
      </c>
      <c r="AP203" s="189" t="str">
        <f t="shared" si="63"/>
        <v/>
      </c>
      <c r="AQ203" s="91" t="str">
        <f>+IF(AP203="","",IF(AND(SUM($P203:U203)=1,SUM($AC203:AH203)=1),"TERMINADA",IF(SUM($P203:U203)=0,"SIN INICIAR",IF(AP203&gt;1,"ADELANTADA",IF(AP203&lt;0.6,"CRÍTICA",IF(AP203&lt;0.95,"EN PROCESO","GESTIÓN NORMAL"))))))</f>
        <v/>
      </c>
      <c r="AR203" s="38" t="str">
        <f t="shared" si="54"/>
        <v/>
      </c>
      <c r="AS203" s="71"/>
      <c r="AT203" s="71" t="s">
        <v>1398</v>
      </c>
      <c r="AU203" s="71"/>
      <c r="BA203" s="236">
        <f t="shared" si="60"/>
        <v>1</v>
      </c>
    </row>
    <row r="204" spans="1:53" ht="27.95" hidden="1" customHeight="1" outlineLevel="4" x14ac:dyDescent="0.2">
      <c r="A204" s="258"/>
      <c r="B204" s="256"/>
      <c r="C204" s="10" t="s">
        <v>700</v>
      </c>
      <c r="D204" s="10" t="s">
        <v>704</v>
      </c>
      <c r="E204" s="10" t="s">
        <v>1205</v>
      </c>
      <c r="F204" s="78"/>
      <c r="G204" s="78"/>
      <c r="H204" s="10" t="s">
        <v>702</v>
      </c>
      <c r="I204" s="10" t="s">
        <v>111</v>
      </c>
      <c r="J204" s="10" t="s">
        <v>724</v>
      </c>
      <c r="K204" s="10">
        <v>34</v>
      </c>
      <c r="L204" s="6">
        <v>132352.9411764706</v>
      </c>
      <c r="M204" s="6">
        <v>4500000</v>
      </c>
      <c r="N204" s="103" t="s">
        <v>192</v>
      </c>
      <c r="O204" s="103" t="s">
        <v>210</v>
      </c>
      <c r="P204" s="104">
        <v>0</v>
      </c>
      <c r="Q204" s="104">
        <v>0.25</v>
      </c>
      <c r="R204" s="104">
        <v>0</v>
      </c>
      <c r="S204" s="104">
        <v>0.25</v>
      </c>
      <c r="T204" s="104">
        <v>0</v>
      </c>
      <c r="U204" s="143">
        <v>0</v>
      </c>
      <c r="V204" s="104">
        <v>0</v>
      </c>
      <c r="W204" s="104">
        <v>0.25</v>
      </c>
      <c r="X204" s="104">
        <v>0</v>
      </c>
      <c r="Y204" s="104">
        <v>0.25</v>
      </c>
      <c r="Z204" s="104">
        <v>0</v>
      </c>
      <c r="AA204" s="104">
        <v>0</v>
      </c>
      <c r="AB204" s="194">
        <f t="shared" si="61"/>
        <v>1</v>
      </c>
      <c r="AC204" s="105">
        <v>0</v>
      </c>
      <c r="AD204" s="105">
        <v>0.25</v>
      </c>
      <c r="AE204" s="105">
        <v>0</v>
      </c>
      <c r="AF204" s="105">
        <v>0.25</v>
      </c>
      <c r="AG204" s="104">
        <v>0</v>
      </c>
      <c r="AH204" s="143">
        <v>0</v>
      </c>
      <c r="AI204" s="105">
        <v>0</v>
      </c>
      <c r="AJ204" s="105">
        <v>0</v>
      </c>
      <c r="AK204" s="105">
        <v>0</v>
      </c>
      <c r="AL204" s="105">
        <v>0</v>
      </c>
      <c r="AM204" s="105">
        <v>0</v>
      </c>
      <c r="AN204" s="105">
        <v>0</v>
      </c>
      <c r="AO204" s="21">
        <f t="shared" si="62"/>
        <v>0.5</v>
      </c>
      <c r="AP204" s="189">
        <f t="shared" si="63"/>
        <v>1</v>
      </c>
      <c r="AQ204" s="91" t="str">
        <f>+IF(AP204="","",IF(AND(SUM($P204:U204)=1,SUM($AC204:AH204)=1),"TERMINADA",IF(SUM($P204:U204)=0,"SIN INICIAR",IF(AP204&gt;1,"ADELANTADA",IF(AP204&lt;0.6,"CRÍTICA",IF(AP204&lt;0.95,"EN PROCESO","GESTIÓN NORMAL"))))))</f>
        <v>GESTIÓN NORMAL</v>
      </c>
      <c r="AR204" s="38" t="str">
        <f t="shared" si="54"/>
        <v>J</v>
      </c>
      <c r="AS204" s="71"/>
      <c r="AT204" s="71" t="s">
        <v>1400</v>
      </c>
      <c r="AU204" s="71"/>
      <c r="BA204" s="236">
        <f t="shared" si="60"/>
        <v>0.5</v>
      </c>
    </row>
    <row r="205" spans="1:53" ht="27.95" hidden="1" customHeight="1" outlineLevel="4" x14ac:dyDescent="0.2">
      <c r="A205" s="258"/>
      <c r="B205" s="256"/>
      <c r="C205" s="10" t="s">
        <v>700</v>
      </c>
      <c r="D205" s="10" t="s">
        <v>704</v>
      </c>
      <c r="E205" s="10" t="s">
        <v>1210</v>
      </c>
      <c r="F205" s="78"/>
      <c r="G205" s="78"/>
      <c r="H205" s="10"/>
      <c r="I205" s="10" t="s">
        <v>27</v>
      </c>
      <c r="J205" s="10" t="s">
        <v>732</v>
      </c>
      <c r="K205" s="10">
        <v>38</v>
      </c>
      <c r="L205" s="6">
        <v>26315.78947368421</v>
      </c>
      <c r="M205" s="6">
        <v>1000000</v>
      </c>
      <c r="N205" s="103" t="s">
        <v>192</v>
      </c>
      <c r="O205" s="103" t="s">
        <v>210</v>
      </c>
      <c r="P205" s="104">
        <v>8.3299999999999999E-2</v>
      </c>
      <c r="Q205" s="104">
        <v>8.3299999999999999E-2</v>
      </c>
      <c r="R205" s="104">
        <v>8.3299999999999999E-2</v>
      </c>
      <c r="S205" s="104">
        <v>8.3299999999999999E-2</v>
      </c>
      <c r="T205" s="104">
        <v>8.3299999999999999E-2</v>
      </c>
      <c r="U205" s="143">
        <v>8.3299999999999999E-2</v>
      </c>
      <c r="V205" s="104">
        <v>8.3299999999999999E-2</v>
      </c>
      <c r="W205" s="104">
        <v>8.3299999999999999E-2</v>
      </c>
      <c r="X205" s="104">
        <v>8.3299999999999999E-2</v>
      </c>
      <c r="Y205" s="104">
        <v>8.3299999999999999E-2</v>
      </c>
      <c r="Z205" s="104">
        <v>8.3299999999999999E-2</v>
      </c>
      <c r="AA205" s="104">
        <v>8.3299999999999999E-2</v>
      </c>
      <c r="AB205" s="194">
        <f t="shared" si="61"/>
        <v>0.99960000000000016</v>
      </c>
      <c r="AC205" s="105">
        <v>0.08</v>
      </c>
      <c r="AD205" s="105">
        <v>0.08</v>
      </c>
      <c r="AE205" s="105">
        <v>0.08</v>
      </c>
      <c r="AF205" s="105">
        <v>0.08</v>
      </c>
      <c r="AG205" s="104">
        <v>0.08</v>
      </c>
      <c r="AH205" s="143">
        <v>0.08</v>
      </c>
      <c r="AI205" s="105">
        <v>0</v>
      </c>
      <c r="AJ205" s="105">
        <v>0</v>
      </c>
      <c r="AK205" s="105">
        <v>0</v>
      </c>
      <c r="AL205" s="105">
        <v>0</v>
      </c>
      <c r="AM205" s="105">
        <v>0</v>
      </c>
      <c r="AN205" s="105">
        <v>0</v>
      </c>
      <c r="AO205" s="21">
        <f t="shared" si="62"/>
        <v>0.48000000000000004</v>
      </c>
      <c r="AP205" s="189">
        <f t="shared" si="63"/>
        <v>0.96038415366146468</v>
      </c>
      <c r="AQ205" s="91" t="str">
        <f>+IF(AP205="","",IF(AND(SUM($P205:U205)=1,SUM($AC205:AH205)=1),"TERMINADA",IF(SUM($P205:U205)=0,"SIN INICIAR",IF(AP205&gt;1,"ADELANTADA",IF(AP205&lt;0.6,"CRÍTICA",IF(AP205&lt;0.95,"EN PROCESO","GESTIÓN NORMAL"))))))</f>
        <v>GESTIÓN NORMAL</v>
      </c>
      <c r="AR205" s="38" t="str">
        <f t="shared" si="54"/>
        <v>J</v>
      </c>
      <c r="AS205" s="71"/>
      <c r="AT205" s="71" t="s">
        <v>1401</v>
      </c>
      <c r="AU205" s="71"/>
      <c r="BA205" s="236">
        <f t="shared" si="60"/>
        <v>0.52</v>
      </c>
    </row>
    <row r="206" spans="1:53" ht="27.95" hidden="1" customHeight="1" outlineLevel="4" x14ac:dyDescent="0.2">
      <c r="A206" s="258"/>
      <c r="B206" s="256"/>
      <c r="C206" s="10" t="s">
        <v>700</v>
      </c>
      <c r="D206" s="10" t="s">
        <v>704</v>
      </c>
      <c r="E206" s="10" t="s">
        <v>1209</v>
      </c>
      <c r="F206" s="78"/>
      <c r="G206" s="78"/>
      <c r="H206" s="10"/>
      <c r="I206" s="10" t="s">
        <v>27</v>
      </c>
      <c r="J206" s="10" t="s">
        <v>731</v>
      </c>
      <c r="K206" s="10">
        <v>40</v>
      </c>
      <c r="L206" s="6">
        <v>125000</v>
      </c>
      <c r="M206" s="6">
        <v>5000000</v>
      </c>
      <c r="N206" s="103" t="s">
        <v>192</v>
      </c>
      <c r="O206" s="103" t="s">
        <v>210</v>
      </c>
      <c r="P206" s="104">
        <v>8.3299999999999999E-2</v>
      </c>
      <c r="Q206" s="104">
        <v>8.3299999999999999E-2</v>
      </c>
      <c r="R206" s="104">
        <v>8.3299999999999999E-2</v>
      </c>
      <c r="S206" s="104">
        <v>8.3299999999999999E-2</v>
      </c>
      <c r="T206" s="104">
        <v>8.3299999999999999E-2</v>
      </c>
      <c r="U206" s="143">
        <v>8.3299999999999999E-2</v>
      </c>
      <c r="V206" s="104">
        <v>8.3299999999999999E-2</v>
      </c>
      <c r="W206" s="104">
        <v>8.3299999999999999E-2</v>
      </c>
      <c r="X206" s="104">
        <v>8.3299999999999999E-2</v>
      </c>
      <c r="Y206" s="104">
        <v>8.3299999999999999E-2</v>
      </c>
      <c r="Z206" s="104">
        <v>8.3299999999999999E-2</v>
      </c>
      <c r="AA206" s="104">
        <v>8.3299999999999999E-2</v>
      </c>
      <c r="AB206" s="194">
        <f t="shared" si="61"/>
        <v>0.99960000000000016</v>
      </c>
      <c r="AC206" s="105">
        <v>0.08</v>
      </c>
      <c r="AD206" s="105">
        <v>0.08</v>
      </c>
      <c r="AE206" s="105">
        <v>0.08</v>
      </c>
      <c r="AF206" s="105">
        <v>0.08</v>
      </c>
      <c r="AG206" s="104">
        <v>0.08</v>
      </c>
      <c r="AH206" s="143">
        <v>0.08</v>
      </c>
      <c r="AI206" s="105">
        <v>0</v>
      </c>
      <c r="AJ206" s="105">
        <v>0</v>
      </c>
      <c r="AK206" s="105">
        <v>0</v>
      </c>
      <c r="AL206" s="105">
        <v>0</v>
      </c>
      <c r="AM206" s="105">
        <v>0</v>
      </c>
      <c r="AN206" s="105">
        <v>0</v>
      </c>
      <c r="AO206" s="21">
        <f t="shared" si="62"/>
        <v>0.48000000000000004</v>
      </c>
      <c r="AP206" s="189">
        <f t="shared" si="63"/>
        <v>0.96038415366146468</v>
      </c>
      <c r="AQ206" s="91" t="str">
        <f>+IF(AP206="","",IF(AND(SUM($P206:U206)=1,SUM($AC206:AH206)=1),"TERMINADA",IF(SUM($P206:U206)=0,"SIN INICIAR",IF(AP206&gt;1,"ADELANTADA",IF(AP206&lt;0.6,"CRÍTICA",IF(AP206&lt;0.95,"EN PROCESO","GESTIÓN NORMAL"))))))</f>
        <v>GESTIÓN NORMAL</v>
      </c>
      <c r="AR206" s="38" t="str">
        <f t="shared" si="54"/>
        <v>J</v>
      </c>
      <c r="AS206" s="71"/>
      <c r="AT206" s="71" t="s">
        <v>1410</v>
      </c>
      <c r="AU206" s="71"/>
      <c r="BA206" s="236">
        <f t="shared" si="60"/>
        <v>0.52</v>
      </c>
    </row>
    <row r="207" spans="1:53" ht="27.95" hidden="1" customHeight="1" outlineLevel="4" x14ac:dyDescent="0.2">
      <c r="A207" s="258"/>
      <c r="B207" s="256"/>
      <c r="C207" s="10" t="s">
        <v>700</v>
      </c>
      <c r="D207" s="10" t="s">
        <v>704</v>
      </c>
      <c r="E207" s="10" t="s">
        <v>1206</v>
      </c>
      <c r="F207" s="78"/>
      <c r="G207" s="78"/>
      <c r="H207" s="10" t="s">
        <v>727</v>
      </c>
      <c r="I207" s="10" t="s">
        <v>27</v>
      </c>
      <c r="J207" s="10" t="s">
        <v>728</v>
      </c>
      <c r="K207" s="10">
        <v>35</v>
      </c>
      <c r="L207" s="6">
        <v>85714.28571428571</v>
      </c>
      <c r="M207" s="6">
        <v>3000000</v>
      </c>
      <c r="N207" s="103" t="s">
        <v>192</v>
      </c>
      <c r="O207" s="103" t="s">
        <v>210</v>
      </c>
      <c r="P207" s="104">
        <v>0</v>
      </c>
      <c r="Q207" s="104">
        <v>0</v>
      </c>
      <c r="R207" s="104">
        <v>0</v>
      </c>
      <c r="S207" s="104">
        <v>0.5</v>
      </c>
      <c r="T207" s="104">
        <v>0</v>
      </c>
      <c r="U207" s="143">
        <v>0</v>
      </c>
      <c r="V207" s="104">
        <v>0</v>
      </c>
      <c r="W207" s="104">
        <v>0</v>
      </c>
      <c r="X207" s="104">
        <v>0</v>
      </c>
      <c r="Y207" s="104">
        <v>0</v>
      </c>
      <c r="Z207" s="104">
        <v>0.5</v>
      </c>
      <c r="AA207" s="104">
        <v>0</v>
      </c>
      <c r="AB207" s="194">
        <f t="shared" si="61"/>
        <v>1</v>
      </c>
      <c r="AC207" s="105">
        <v>0</v>
      </c>
      <c r="AD207" s="105">
        <v>0</v>
      </c>
      <c r="AE207" s="105">
        <v>0</v>
      </c>
      <c r="AF207" s="105">
        <v>0.5</v>
      </c>
      <c r="AG207" s="104">
        <v>0</v>
      </c>
      <c r="AH207" s="143">
        <v>0</v>
      </c>
      <c r="AI207" s="105">
        <v>0</v>
      </c>
      <c r="AJ207" s="105">
        <v>0</v>
      </c>
      <c r="AK207" s="105">
        <v>0</v>
      </c>
      <c r="AL207" s="105">
        <v>0</v>
      </c>
      <c r="AM207" s="105">
        <v>0</v>
      </c>
      <c r="AN207" s="105">
        <v>0</v>
      </c>
      <c r="AO207" s="21">
        <f t="shared" si="62"/>
        <v>0.5</v>
      </c>
      <c r="AP207" s="189">
        <f t="shared" si="63"/>
        <v>1</v>
      </c>
      <c r="AQ207" s="91" t="str">
        <f>+IF(AP207="","",IF(AND(SUM($P207:U207)=1,SUM($AC207:AH207)=1),"TERMINADA",IF(SUM($P207:U207)=0,"SIN INICIAR",IF(AP207&gt;1,"ADELANTADA",IF(AP207&lt;0.6,"CRÍTICA",IF(AP207&lt;0.95,"EN PROCESO","GESTIÓN NORMAL"))))))</f>
        <v>GESTIÓN NORMAL</v>
      </c>
      <c r="AR207" s="38" t="str">
        <f t="shared" si="54"/>
        <v>J</v>
      </c>
      <c r="AS207" s="71"/>
      <c r="AT207" s="71" t="s">
        <v>1411</v>
      </c>
      <c r="AU207" s="71"/>
      <c r="BA207" s="236">
        <f t="shared" si="60"/>
        <v>0.5</v>
      </c>
    </row>
    <row r="208" spans="1:53" ht="27.95" hidden="1" customHeight="1" outlineLevel="4" x14ac:dyDescent="0.2">
      <c r="A208" s="258"/>
      <c r="B208" s="256"/>
      <c r="C208" s="10" t="s">
        <v>700</v>
      </c>
      <c r="D208" s="10" t="s">
        <v>701</v>
      </c>
      <c r="E208" s="10" t="s">
        <v>1204</v>
      </c>
      <c r="F208" s="78"/>
      <c r="G208" s="78"/>
      <c r="H208" s="10" t="s">
        <v>702</v>
      </c>
      <c r="I208" s="10" t="s">
        <v>723</v>
      </c>
      <c r="J208" s="10" t="s">
        <v>588</v>
      </c>
      <c r="K208" s="10">
        <v>1000</v>
      </c>
      <c r="L208" s="6">
        <v>5000</v>
      </c>
      <c r="M208" s="6">
        <v>5000000</v>
      </c>
      <c r="N208" s="103" t="s">
        <v>192</v>
      </c>
      <c r="O208" s="103" t="s">
        <v>210</v>
      </c>
      <c r="P208" s="104">
        <v>0</v>
      </c>
      <c r="Q208" s="104">
        <v>0.5</v>
      </c>
      <c r="R208" s="104">
        <v>0</v>
      </c>
      <c r="S208" s="104">
        <v>0</v>
      </c>
      <c r="T208" s="104">
        <v>0</v>
      </c>
      <c r="U208" s="143">
        <v>0</v>
      </c>
      <c r="V208" s="104">
        <v>0</v>
      </c>
      <c r="W208" s="104">
        <v>0</v>
      </c>
      <c r="X208" s="104">
        <v>0.5</v>
      </c>
      <c r="Y208" s="104">
        <v>0</v>
      </c>
      <c r="Z208" s="104">
        <v>0</v>
      </c>
      <c r="AA208" s="104">
        <v>0</v>
      </c>
      <c r="AB208" s="194">
        <f t="shared" si="61"/>
        <v>1</v>
      </c>
      <c r="AC208" s="105">
        <v>0</v>
      </c>
      <c r="AD208" s="105">
        <v>0.5</v>
      </c>
      <c r="AE208" s="105">
        <v>0</v>
      </c>
      <c r="AF208" s="105">
        <v>0</v>
      </c>
      <c r="AG208" s="104">
        <v>0</v>
      </c>
      <c r="AH208" s="143">
        <v>0</v>
      </c>
      <c r="AI208" s="105">
        <v>0</v>
      </c>
      <c r="AJ208" s="105">
        <v>0</v>
      </c>
      <c r="AK208" s="105">
        <v>0</v>
      </c>
      <c r="AL208" s="105">
        <v>0</v>
      </c>
      <c r="AM208" s="105">
        <v>0</v>
      </c>
      <c r="AN208" s="105">
        <v>0</v>
      </c>
      <c r="AO208" s="21">
        <f t="shared" si="62"/>
        <v>0.5</v>
      </c>
      <c r="AP208" s="189">
        <f t="shared" si="63"/>
        <v>1</v>
      </c>
      <c r="AQ208" s="91" t="str">
        <f>+IF(AP208="","",IF(AND(SUM($P208:U208)=1,SUM($AC208:AH208)=1),"TERMINADA",IF(SUM($P208:U208)=0,"SIN INICIAR",IF(AP208&gt;1,"ADELANTADA",IF(AP208&lt;0.6,"CRÍTICA",IF(AP208&lt;0.95,"EN PROCESO","GESTIÓN NORMAL"))))))</f>
        <v>GESTIÓN NORMAL</v>
      </c>
      <c r="AR208" s="38" t="str">
        <f t="shared" si="54"/>
        <v>J</v>
      </c>
      <c r="AS208" s="71"/>
      <c r="AT208" s="71" t="s">
        <v>1408</v>
      </c>
      <c r="AU208" s="71"/>
      <c r="BA208" s="236">
        <f t="shared" si="60"/>
        <v>0.5</v>
      </c>
    </row>
    <row r="209" spans="1:53" ht="27.95" hidden="1" customHeight="1" outlineLevel="4" x14ac:dyDescent="0.2">
      <c r="A209" s="258"/>
      <c r="B209" s="256"/>
      <c r="C209" s="10" t="s">
        <v>700</v>
      </c>
      <c r="D209" s="10" t="s">
        <v>1213</v>
      </c>
      <c r="E209" s="10" t="s">
        <v>1455</v>
      </c>
      <c r="F209" s="78"/>
      <c r="G209" s="78"/>
      <c r="H209" s="10"/>
      <c r="I209" s="10" t="s">
        <v>27</v>
      </c>
      <c r="J209" s="10" t="s">
        <v>738</v>
      </c>
      <c r="K209" s="10">
        <v>4</v>
      </c>
      <c r="L209" s="6">
        <v>250000</v>
      </c>
      <c r="M209" s="6">
        <v>1000000</v>
      </c>
      <c r="N209" s="103" t="s">
        <v>192</v>
      </c>
      <c r="O209" s="103" t="s">
        <v>210</v>
      </c>
      <c r="P209" s="104">
        <v>8.3299999999999999E-2</v>
      </c>
      <c r="Q209" s="104">
        <v>8.3299999999999999E-2</v>
      </c>
      <c r="R209" s="104">
        <v>8.3299999999999999E-2</v>
      </c>
      <c r="S209" s="104">
        <v>8.3299999999999999E-2</v>
      </c>
      <c r="T209" s="104">
        <v>8.3299999999999999E-2</v>
      </c>
      <c r="U209" s="143">
        <v>8.3299999999999999E-2</v>
      </c>
      <c r="V209" s="104">
        <v>8.3299999999999999E-2</v>
      </c>
      <c r="W209" s="104">
        <v>8.3299999999999999E-2</v>
      </c>
      <c r="X209" s="104">
        <v>8.3299999999999999E-2</v>
      </c>
      <c r="Y209" s="104">
        <v>8.3299999999999999E-2</v>
      </c>
      <c r="Z209" s="104">
        <v>8.3299999999999999E-2</v>
      </c>
      <c r="AA209" s="104">
        <v>8.3299999999999999E-2</v>
      </c>
      <c r="AB209" s="194">
        <f t="shared" si="61"/>
        <v>0.99960000000000016</v>
      </c>
      <c r="AC209" s="105">
        <v>0.08</v>
      </c>
      <c r="AD209" s="105">
        <v>0.08</v>
      </c>
      <c r="AE209" s="105">
        <v>0.08</v>
      </c>
      <c r="AF209" s="105">
        <v>0.08</v>
      </c>
      <c r="AG209" s="104">
        <v>0</v>
      </c>
      <c r="AH209" s="143">
        <v>0.08</v>
      </c>
      <c r="AI209" s="105">
        <v>0</v>
      </c>
      <c r="AJ209" s="105">
        <v>0</v>
      </c>
      <c r="AK209" s="105">
        <v>0</v>
      </c>
      <c r="AL209" s="105">
        <v>0</v>
      </c>
      <c r="AM209" s="105">
        <v>0</v>
      </c>
      <c r="AN209" s="105">
        <v>0</v>
      </c>
      <c r="AO209" s="21">
        <f t="shared" si="62"/>
        <v>0.4</v>
      </c>
      <c r="AP209" s="189">
        <f t="shared" si="63"/>
        <v>0.80032012805122055</v>
      </c>
      <c r="AQ209" s="91" t="str">
        <f>+IF(AP209="","",IF(AND(SUM($P209:U209)=1,SUM($AC209:AH209)=1),"TERMINADA",IF(SUM($P209:U209)=0,"SIN INICIAR",IF(AP209&gt;1,"ADELANTADA",IF(AP209&lt;0.6,"CRÍTICA",IF(AP209&lt;0.95,"EN PROCESO","GESTIÓN NORMAL"))))))</f>
        <v>EN PROCESO</v>
      </c>
      <c r="AR209" s="38" t="str">
        <f t="shared" si="54"/>
        <v>K</v>
      </c>
      <c r="AS209" s="71"/>
      <c r="AT209" s="71" t="s">
        <v>1399</v>
      </c>
      <c r="AU209" s="71"/>
      <c r="BA209" s="236">
        <f t="shared" si="60"/>
        <v>0.6</v>
      </c>
    </row>
    <row r="210" spans="1:53" ht="27.95" hidden="1" customHeight="1" outlineLevel="4" x14ac:dyDescent="0.2">
      <c r="A210" s="258"/>
      <c r="B210" s="256"/>
      <c r="C210" s="10" t="s">
        <v>700</v>
      </c>
      <c r="D210" s="10" t="s">
        <v>1213</v>
      </c>
      <c r="E210" s="10" t="s">
        <v>1214</v>
      </c>
      <c r="F210" s="78"/>
      <c r="G210" s="78"/>
      <c r="H210" s="10"/>
      <c r="I210" s="10" t="s">
        <v>27</v>
      </c>
      <c r="J210" s="10" t="s">
        <v>739</v>
      </c>
      <c r="K210" s="10">
        <v>50</v>
      </c>
      <c r="L210" s="6">
        <v>44000</v>
      </c>
      <c r="M210" s="6">
        <v>2200000</v>
      </c>
      <c r="N210" s="103" t="s">
        <v>192</v>
      </c>
      <c r="O210" s="103" t="s">
        <v>210</v>
      </c>
      <c r="P210" s="104">
        <v>8.3299999999999999E-2</v>
      </c>
      <c r="Q210" s="104">
        <v>8.3299999999999999E-2</v>
      </c>
      <c r="R210" s="104">
        <v>8.3299999999999999E-2</v>
      </c>
      <c r="S210" s="104">
        <v>8.3299999999999999E-2</v>
      </c>
      <c r="T210" s="104">
        <v>8.3299999999999999E-2</v>
      </c>
      <c r="U210" s="143">
        <v>8.3299999999999999E-2</v>
      </c>
      <c r="V210" s="104">
        <v>8.3299999999999999E-2</v>
      </c>
      <c r="W210" s="104">
        <v>8.3299999999999999E-2</v>
      </c>
      <c r="X210" s="104">
        <v>8.3299999999999999E-2</v>
      </c>
      <c r="Y210" s="104">
        <v>8.3299999999999999E-2</v>
      </c>
      <c r="Z210" s="104">
        <v>8.3299999999999999E-2</v>
      </c>
      <c r="AA210" s="104">
        <v>8.3299999999999999E-2</v>
      </c>
      <c r="AB210" s="194">
        <f t="shared" si="61"/>
        <v>0.99960000000000016</v>
      </c>
      <c r="AC210" s="105">
        <v>0.08</v>
      </c>
      <c r="AD210" s="105">
        <v>0.08</v>
      </c>
      <c r="AE210" s="105">
        <v>0.08</v>
      </c>
      <c r="AF210" s="105">
        <v>0.08</v>
      </c>
      <c r="AG210" s="104">
        <v>0.08</v>
      </c>
      <c r="AH210" s="143">
        <v>0.08</v>
      </c>
      <c r="AI210" s="105">
        <v>0</v>
      </c>
      <c r="AJ210" s="105">
        <v>0</v>
      </c>
      <c r="AK210" s="105">
        <v>0</v>
      </c>
      <c r="AL210" s="105">
        <v>0</v>
      </c>
      <c r="AM210" s="105">
        <v>0</v>
      </c>
      <c r="AN210" s="105">
        <v>0</v>
      </c>
      <c r="AO210" s="21">
        <f t="shared" si="62"/>
        <v>0.48000000000000004</v>
      </c>
      <c r="AP210" s="189">
        <f t="shared" si="63"/>
        <v>0.96038415366146468</v>
      </c>
      <c r="AQ210" s="91" t="str">
        <f>+IF(AP210="","",IF(AND(SUM($P210:U210)=1,SUM($AC210:AH210)=1),"TERMINADA",IF(SUM($P210:U210)=0,"SIN INICIAR",IF(AP210&gt;1,"ADELANTADA",IF(AP210&lt;0.6,"CRÍTICA",IF(AP210&lt;0.95,"EN PROCESO","GESTIÓN NORMAL"))))))</f>
        <v>GESTIÓN NORMAL</v>
      </c>
      <c r="AR210" s="38" t="str">
        <f t="shared" si="54"/>
        <v>J</v>
      </c>
      <c r="AS210" s="71"/>
      <c r="AT210" s="71" t="s">
        <v>1403</v>
      </c>
      <c r="AU210" s="71"/>
      <c r="BA210" s="236">
        <f t="shared" si="60"/>
        <v>0.52</v>
      </c>
    </row>
    <row r="211" spans="1:53" ht="27.95" hidden="1" customHeight="1" outlineLevel="4" x14ac:dyDescent="0.2">
      <c r="A211" s="258"/>
      <c r="B211" s="256"/>
      <c r="C211" s="10" t="s">
        <v>700</v>
      </c>
      <c r="D211" s="10" t="s">
        <v>1213</v>
      </c>
      <c r="E211" s="10" t="s">
        <v>1215</v>
      </c>
      <c r="F211" s="78"/>
      <c r="G211" s="78"/>
      <c r="H211" s="10"/>
      <c r="I211" s="10" t="s">
        <v>27</v>
      </c>
      <c r="J211" s="10" t="s">
        <v>740</v>
      </c>
      <c r="K211" s="10">
        <v>25</v>
      </c>
      <c r="L211" s="6">
        <v>80000</v>
      </c>
      <c r="M211" s="6">
        <v>2000000</v>
      </c>
      <c r="N211" s="103" t="s">
        <v>192</v>
      </c>
      <c r="O211" s="103" t="s">
        <v>210</v>
      </c>
      <c r="P211" s="104">
        <v>0</v>
      </c>
      <c r="Q211" s="104">
        <v>0</v>
      </c>
      <c r="R211" s="104">
        <v>1</v>
      </c>
      <c r="S211" s="104">
        <v>0</v>
      </c>
      <c r="T211" s="104">
        <v>0</v>
      </c>
      <c r="U211" s="143">
        <v>0</v>
      </c>
      <c r="V211" s="104">
        <v>0</v>
      </c>
      <c r="W211" s="104">
        <v>0</v>
      </c>
      <c r="X211" s="104">
        <v>0</v>
      </c>
      <c r="Y211" s="104">
        <v>0</v>
      </c>
      <c r="Z211" s="104">
        <v>0</v>
      </c>
      <c r="AA211" s="104">
        <v>0</v>
      </c>
      <c r="AB211" s="194">
        <f t="shared" si="61"/>
        <v>1</v>
      </c>
      <c r="AC211" s="105">
        <v>0</v>
      </c>
      <c r="AD211" s="105">
        <v>0</v>
      </c>
      <c r="AE211" s="105">
        <v>1</v>
      </c>
      <c r="AF211" s="105">
        <v>0</v>
      </c>
      <c r="AG211" s="104">
        <v>0</v>
      </c>
      <c r="AH211" s="143">
        <v>0</v>
      </c>
      <c r="AI211" s="105">
        <v>0</v>
      </c>
      <c r="AJ211" s="105">
        <v>0</v>
      </c>
      <c r="AK211" s="105">
        <v>0</v>
      </c>
      <c r="AL211" s="105">
        <v>0</v>
      </c>
      <c r="AM211" s="105">
        <v>0</v>
      </c>
      <c r="AN211" s="105">
        <v>0</v>
      </c>
      <c r="AO211" s="21">
        <f t="shared" si="62"/>
        <v>1</v>
      </c>
      <c r="AP211" s="189">
        <f t="shared" si="63"/>
        <v>1</v>
      </c>
      <c r="AQ211" s="91" t="str">
        <f>+IF(AP211="","",IF(AND(SUM($P211:U211)=1,SUM($AC211:AH211)=1),"TERMINADA",IF(SUM($P211:U211)=0,"SIN INICIAR",IF(AP211&gt;1,"ADELANTADA",IF(AP211&lt;0.6,"CRÍTICA",IF(AP211&lt;0.95,"EN PROCESO","GESTIÓN NORMAL"))))))</f>
        <v>TERMINADA</v>
      </c>
      <c r="AR211" s="38" t="str">
        <f t="shared" si="54"/>
        <v>B</v>
      </c>
      <c r="AS211" s="71"/>
      <c r="AT211" s="71" t="s">
        <v>1402</v>
      </c>
      <c r="AU211" s="71"/>
      <c r="BA211" s="236">
        <f t="shared" si="60"/>
        <v>0</v>
      </c>
    </row>
    <row r="212" spans="1:53" ht="27.95" hidden="1" customHeight="1" outlineLevel="4" x14ac:dyDescent="0.2">
      <c r="A212" s="258"/>
      <c r="B212" s="256"/>
      <c r="C212" s="10" t="s">
        <v>700</v>
      </c>
      <c r="D212" s="10" t="s">
        <v>720</v>
      </c>
      <c r="E212" s="10" t="s">
        <v>1216</v>
      </c>
      <c r="F212" s="78"/>
      <c r="G212" s="78"/>
      <c r="H212" s="10" t="s">
        <v>743</v>
      </c>
      <c r="I212" s="10" t="s">
        <v>111</v>
      </c>
      <c r="J212" s="10" t="s">
        <v>744</v>
      </c>
      <c r="K212" s="10">
        <v>60</v>
      </c>
      <c r="L212" s="6">
        <v>50000</v>
      </c>
      <c r="M212" s="6">
        <v>3000000</v>
      </c>
      <c r="N212" s="103" t="s">
        <v>192</v>
      </c>
      <c r="O212" s="103" t="s">
        <v>210</v>
      </c>
      <c r="P212" s="104">
        <v>0</v>
      </c>
      <c r="Q212" s="104">
        <v>0</v>
      </c>
      <c r="R212" s="104">
        <v>0.5</v>
      </c>
      <c r="S212" s="104">
        <v>0</v>
      </c>
      <c r="T212" s="104">
        <v>0</v>
      </c>
      <c r="U212" s="143">
        <v>0</v>
      </c>
      <c r="V212" s="104">
        <v>0</v>
      </c>
      <c r="W212" s="104">
        <v>0</v>
      </c>
      <c r="X212" s="104">
        <v>0</v>
      </c>
      <c r="Y212" s="104">
        <v>0.5</v>
      </c>
      <c r="Z212" s="104">
        <v>0</v>
      </c>
      <c r="AA212" s="104">
        <v>0</v>
      </c>
      <c r="AB212" s="194">
        <f t="shared" si="61"/>
        <v>1</v>
      </c>
      <c r="AC212" s="105">
        <v>0</v>
      </c>
      <c r="AD212" s="105">
        <v>0</v>
      </c>
      <c r="AE212" s="105">
        <v>0.5</v>
      </c>
      <c r="AF212" s="105">
        <v>0</v>
      </c>
      <c r="AG212" s="104">
        <v>0</v>
      </c>
      <c r="AH212" s="143">
        <v>0</v>
      </c>
      <c r="AI212" s="105">
        <v>0</v>
      </c>
      <c r="AJ212" s="105">
        <v>0</v>
      </c>
      <c r="AK212" s="105">
        <v>0</v>
      </c>
      <c r="AL212" s="105">
        <v>0</v>
      </c>
      <c r="AM212" s="105">
        <v>0</v>
      </c>
      <c r="AN212" s="105">
        <v>0</v>
      </c>
      <c r="AO212" s="21">
        <f t="shared" si="62"/>
        <v>0.5</v>
      </c>
      <c r="AP212" s="189">
        <f t="shared" si="63"/>
        <v>1</v>
      </c>
      <c r="AQ212" s="91" t="str">
        <f>+IF(AP212="","",IF(AND(SUM($P212:U212)=1,SUM($AC212:AH212)=1),"TERMINADA",IF(SUM($P212:U212)=0,"SIN INICIAR",IF(AP212&gt;1,"ADELANTADA",IF(AP212&lt;0.6,"CRÍTICA",IF(AP212&lt;0.95,"EN PROCESO","GESTIÓN NORMAL"))))))</f>
        <v>GESTIÓN NORMAL</v>
      </c>
      <c r="AR212" s="38" t="str">
        <f t="shared" si="54"/>
        <v>J</v>
      </c>
      <c r="AS212" s="71"/>
      <c r="AT212" s="71" t="s">
        <v>1404</v>
      </c>
      <c r="AU212" s="71"/>
      <c r="BA212" s="236">
        <f t="shared" si="60"/>
        <v>0.5</v>
      </c>
    </row>
    <row r="213" spans="1:53" ht="27.95" hidden="1" customHeight="1" outlineLevel="4" x14ac:dyDescent="0.2">
      <c r="A213" s="258"/>
      <c r="B213" s="256"/>
      <c r="C213" s="10" t="s">
        <v>700</v>
      </c>
      <c r="D213" s="10" t="s">
        <v>720</v>
      </c>
      <c r="E213" s="10" t="s">
        <v>1217</v>
      </c>
      <c r="F213" s="78"/>
      <c r="G213" s="78"/>
      <c r="H213" s="10"/>
      <c r="I213" s="10" t="s">
        <v>14</v>
      </c>
      <c r="J213" s="10" t="s">
        <v>746</v>
      </c>
      <c r="K213" s="10">
        <v>6</v>
      </c>
      <c r="L213" s="6">
        <v>100000</v>
      </c>
      <c r="M213" s="6">
        <v>600000</v>
      </c>
      <c r="N213" s="103" t="s">
        <v>192</v>
      </c>
      <c r="O213" s="103" t="s">
        <v>210</v>
      </c>
      <c r="P213" s="104">
        <v>8.3299999999999999E-2</v>
      </c>
      <c r="Q213" s="104">
        <v>8.3299999999999999E-2</v>
      </c>
      <c r="R213" s="104">
        <v>8.3299999999999999E-2</v>
      </c>
      <c r="S213" s="104">
        <v>8.3299999999999999E-2</v>
      </c>
      <c r="T213" s="104">
        <v>8.3299999999999999E-2</v>
      </c>
      <c r="U213" s="143">
        <v>8.3299999999999999E-2</v>
      </c>
      <c r="V213" s="104">
        <v>8.3299999999999999E-2</v>
      </c>
      <c r="W213" s="104">
        <v>8.3299999999999999E-2</v>
      </c>
      <c r="X213" s="104">
        <v>8.3299999999999999E-2</v>
      </c>
      <c r="Y213" s="104">
        <v>8.3299999999999999E-2</v>
      </c>
      <c r="Z213" s="104">
        <v>8.3299999999999999E-2</v>
      </c>
      <c r="AA213" s="104">
        <v>8.3299999999999999E-2</v>
      </c>
      <c r="AB213" s="194">
        <f t="shared" si="61"/>
        <v>0.99960000000000016</v>
      </c>
      <c r="AC213" s="105">
        <v>0.08</v>
      </c>
      <c r="AD213" s="105">
        <v>0.08</v>
      </c>
      <c r="AE213" s="105">
        <v>0.08</v>
      </c>
      <c r="AF213" s="105">
        <v>0.08</v>
      </c>
      <c r="AG213" s="104">
        <v>0.08</v>
      </c>
      <c r="AH213" s="143">
        <v>0.08</v>
      </c>
      <c r="AI213" s="105">
        <v>0</v>
      </c>
      <c r="AJ213" s="105">
        <v>0</v>
      </c>
      <c r="AK213" s="105">
        <v>0</v>
      </c>
      <c r="AL213" s="105">
        <v>0</v>
      </c>
      <c r="AM213" s="105">
        <v>0</v>
      </c>
      <c r="AN213" s="105">
        <v>0</v>
      </c>
      <c r="AO213" s="21">
        <f t="shared" si="62"/>
        <v>0.48000000000000004</v>
      </c>
      <c r="AP213" s="189">
        <f t="shared" si="63"/>
        <v>0.96038415366146468</v>
      </c>
      <c r="AQ213" s="91" t="str">
        <f>+IF(AP213="","",IF(AND(SUM($P213:U213)=1,SUM($AC213:AH213)=1),"TERMINADA",IF(SUM($P213:U213)=0,"SIN INICIAR",IF(AP213&gt;1,"ADELANTADA",IF(AP213&lt;0.6,"CRÍTICA",IF(AP213&lt;0.95,"EN PROCESO","GESTIÓN NORMAL"))))))</f>
        <v>GESTIÓN NORMAL</v>
      </c>
      <c r="AR213" s="38" t="str">
        <f t="shared" si="54"/>
        <v>J</v>
      </c>
      <c r="AS213" s="71"/>
      <c r="AT213" s="71" t="s">
        <v>1405</v>
      </c>
      <c r="AU213" s="71"/>
      <c r="BA213" s="236">
        <f t="shared" si="60"/>
        <v>0.52</v>
      </c>
    </row>
    <row r="214" spans="1:53" ht="27.95" hidden="1" customHeight="1" outlineLevel="4" x14ac:dyDescent="0.2">
      <c r="A214" s="258"/>
      <c r="B214" s="256"/>
      <c r="C214" s="10" t="s">
        <v>700</v>
      </c>
      <c r="D214" s="10" t="s">
        <v>720</v>
      </c>
      <c r="E214" s="10" t="s">
        <v>1220</v>
      </c>
      <c r="F214" s="78"/>
      <c r="G214" s="78"/>
      <c r="H214" s="10"/>
      <c r="I214" s="10" t="s">
        <v>27</v>
      </c>
      <c r="J214" s="10" t="s">
        <v>752</v>
      </c>
      <c r="K214" s="10">
        <v>1</v>
      </c>
      <c r="L214" s="6">
        <v>8000000</v>
      </c>
      <c r="M214" s="6">
        <v>8000000</v>
      </c>
      <c r="N214" s="103" t="s">
        <v>192</v>
      </c>
      <c r="O214" s="103" t="s">
        <v>210</v>
      </c>
      <c r="P214" s="104">
        <v>8.3299999999999999E-2</v>
      </c>
      <c r="Q214" s="104">
        <v>8.3299999999999999E-2</v>
      </c>
      <c r="R214" s="104">
        <v>8.3299999999999999E-2</v>
      </c>
      <c r="S214" s="104">
        <v>8.3299999999999999E-2</v>
      </c>
      <c r="T214" s="104">
        <v>8.3299999999999999E-2</v>
      </c>
      <c r="U214" s="143">
        <v>8.3299999999999999E-2</v>
      </c>
      <c r="V214" s="104">
        <v>8.3299999999999999E-2</v>
      </c>
      <c r="W214" s="104">
        <v>8.3299999999999999E-2</v>
      </c>
      <c r="X214" s="104">
        <v>8.3299999999999999E-2</v>
      </c>
      <c r="Y214" s="104">
        <v>8.3299999999999999E-2</v>
      </c>
      <c r="Z214" s="104">
        <v>8.3299999999999999E-2</v>
      </c>
      <c r="AA214" s="104">
        <v>8.3299999999999999E-2</v>
      </c>
      <c r="AB214" s="194">
        <f t="shared" si="61"/>
        <v>0.99960000000000016</v>
      </c>
      <c r="AC214" s="105">
        <v>0.08</v>
      </c>
      <c r="AD214" s="105">
        <v>0.08</v>
      </c>
      <c r="AE214" s="105">
        <v>0.08</v>
      </c>
      <c r="AF214" s="105">
        <v>0.08</v>
      </c>
      <c r="AG214" s="104">
        <v>0.08</v>
      </c>
      <c r="AH214" s="143">
        <v>0.08</v>
      </c>
      <c r="AI214" s="105">
        <v>0</v>
      </c>
      <c r="AJ214" s="105">
        <v>0</v>
      </c>
      <c r="AK214" s="105">
        <v>0</v>
      </c>
      <c r="AL214" s="105">
        <v>0</v>
      </c>
      <c r="AM214" s="105">
        <v>0</v>
      </c>
      <c r="AN214" s="105">
        <v>0</v>
      </c>
      <c r="AO214" s="21">
        <f t="shared" si="62"/>
        <v>0.48000000000000004</v>
      </c>
      <c r="AP214" s="189">
        <f t="shared" si="63"/>
        <v>0.96038415366146468</v>
      </c>
      <c r="AQ214" s="91" t="str">
        <f>+IF(AP214="","",IF(AND(SUM($P214:U214)=1,SUM($AC214:AH214)=1),"TERMINADA",IF(SUM($P214:U214)=0,"SIN INICIAR",IF(AP214&gt;1,"ADELANTADA",IF(AP214&lt;0.6,"CRÍTICA",IF(AP214&lt;0.95,"EN PROCESO","GESTIÓN NORMAL"))))))</f>
        <v>GESTIÓN NORMAL</v>
      </c>
      <c r="AR214" s="38" t="str">
        <f t="shared" si="54"/>
        <v>J</v>
      </c>
      <c r="AS214" s="71"/>
      <c r="AT214" s="71" t="s">
        <v>1406</v>
      </c>
      <c r="AU214" s="71"/>
      <c r="BA214" s="236">
        <f t="shared" si="60"/>
        <v>0.52</v>
      </c>
    </row>
    <row r="215" spans="1:53" ht="27.95" hidden="1" customHeight="1" outlineLevel="4" x14ac:dyDescent="0.2">
      <c r="A215" s="258"/>
      <c r="B215" s="256"/>
      <c r="C215" s="10" t="s">
        <v>700</v>
      </c>
      <c r="D215" s="10" t="s">
        <v>720</v>
      </c>
      <c r="E215" s="10" t="s">
        <v>1219</v>
      </c>
      <c r="F215" s="78"/>
      <c r="G215" s="78"/>
      <c r="H215" s="10" t="s">
        <v>750</v>
      </c>
      <c r="I215" s="10" t="s">
        <v>27</v>
      </c>
      <c r="J215" s="10" t="s">
        <v>751</v>
      </c>
      <c r="K215" s="10">
        <v>1</v>
      </c>
      <c r="L215" s="6">
        <v>8000000</v>
      </c>
      <c r="M215" s="6">
        <v>8000000</v>
      </c>
      <c r="N215" s="103" t="s">
        <v>192</v>
      </c>
      <c r="O215" s="103" t="s">
        <v>210</v>
      </c>
      <c r="P215" s="104">
        <v>0</v>
      </c>
      <c r="Q215" s="104">
        <v>0</v>
      </c>
      <c r="R215" s="104">
        <v>0.5</v>
      </c>
      <c r="S215" s="104">
        <v>0</v>
      </c>
      <c r="T215" s="104">
        <v>0</v>
      </c>
      <c r="U215" s="143">
        <v>0</v>
      </c>
      <c r="V215" s="104">
        <v>0</v>
      </c>
      <c r="W215" s="104">
        <v>0</v>
      </c>
      <c r="X215" s="104">
        <v>0.5</v>
      </c>
      <c r="Y215" s="104">
        <v>0</v>
      </c>
      <c r="Z215" s="104">
        <v>0</v>
      </c>
      <c r="AA215" s="104">
        <v>0</v>
      </c>
      <c r="AB215" s="194">
        <f t="shared" si="61"/>
        <v>1</v>
      </c>
      <c r="AC215" s="105">
        <v>0</v>
      </c>
      <c r="AD215" s="105">
        <v>0</v>
      </c>
      <c r="AE215" s="105">
        <v>0.5</v>
      </c>
      <c r="AF215" s="105">
        <v>0</v>
      </c>
      <c r="AG215" s="104">
        <v>0</v>
      </c>
      <c r="AH215" s="143">
        <v>0</v>
      </c>
      <c r="AI215" s="105">
        <v>0</v>
      </c>
      <c r="AJ215" s="105">
        <v>0</v>
      </c>
      <c r="AK215" s="105">
        <v>0</v>
      </c>
      <c r="AL215" s="105">
        <v>0</v>
      </c>
      <c r="AM215" s="105">
        <v>0</v>
      </c>
      <c r="AN215" s="105">
        <v>0</v>
      </c>
      <c r="AO215" s="21">
        <f t="shared" si="62"/>
        <v>0.5</v>
      </c>
      <c r="AP215" s="189">
        <f t="shared" si="63"/>
        <v>1</v>
      </c>
      <c r="AQ215" s="91" t="str">
        <f>+IF(AP215="","",IF(AND(SUM($P215:U215)=1,SUM($AC215:AH215)=1),"TERMINADA",IF(SUM($P215:U215)=0,"SIN INICIAR",IF(AP215&gt;1,"ADELANTADA",IF(AP215&lt;0.6,"CRÍTICA",IF(AP215&lt;0.95,"EN PROCESO","GESTIÓN NORMAL"))))))</f>
        <v>GESTIÓN NORMAL</v>
      </c>
      <c r="AR215" s="38" t="str">
        <f t="shared" si="54"/>
        <v>J</v>
      </c>
      <c r="AS215" s="71"/>
      <c r="AT215" s="71" t="s">
        <v>1407</v>
      </c>
      <c r="AU215" s="71"/>
      <c r="BA215" s="236">
        <f t="shared" si="60"/>
        <v>0.5</v>
      </c>
    </row>
    <row r="216" spans="1:53" ht="27.95" hidden="1" customHeight="1" outlineLevel="4" x14ac:dyDescent="0.2">
      <c r="A216" s="258"/>
      <c r="B216" s="256"/>
      <c r="C216" s="10" t="s">
        <v>700</v>
      </c>
      <c r="D216" s="10" t="s">
        <v>720</v>
      </c>
      <c r="E216" s="10" t="s">
        <v>1218</v>
      </c>
      <c r="F216" s="78"/>
      <c r="G216" s="78"/>
      <c r="H216" s="10"/>
      <c r="I216" s="10" t="s">
        <v>27</v>
      </c>
      <c r="J216" s="10" t="s">
        <v>747</v>
      </c>
      <c r="K216" s="10">
        <v>2</v>
      </c>
      <c r="L216" s="6">
        <v>150000</v>
      </c>
      <c r="M216" s="6">
        <v>300000</v>
      </c>
      <c r="N216" s="103" t="s">
        <v>192</v>
      </c>
      <c r="O216" s="103" t="s">
        <v>210</v>
      </c>
      <c r="P216" s="104">
        <v>8.3299999999999999E-2</v>
      </c>
      <c r="Q216" s="104">
        <v>8.3299999999999999E-2</v>
      </c>
      <c r="R216" s="104">
        <v>8.3299999999999999E-2</v>
      </c>
      <c r="S216" s="104">
        <v>8.3299999999999999E-2</v>
      </c>
      <c r="T216" s="104">
        <v>8.3299999999999999E-2</v>
      </c>
      <c r="U216" s="143">
        <v>8.3299999999999999E-2</v>
      </c>
      <c r="V216" s="104">
        <v>8.3299999999999999E-2</v>
      </c>
      <c r="W216" s="104">
        <v>8.3299999999999999E-2</v>
      </c>
      <c r="X216" s="104">
        <v>8.3299999999999999E-2</v>
      </c>
      <c r="Y216" s="104">
        <v>8.3299999999999999E-2</v>
      </c>
      <c r="Z216" s="104">
        <v>8.3299999999999999E-2</v>
      </c>
      <c r="AA216" s="104">
        <v>8.3299999999999999E-2</v>
      </c>
      <c r="AB216" s="194">
        <f t="shared" si="61"/>
        <v>0.99960000000000016</v>
      </c>
      <c r="AC216" s="105">
        <v>0.08</v>
      </c>
      <c r="AD216" s="105">
        <v>0.08</v>
      </c>
      <c r="AE216" s="105">
        <v>0.08</v>
      </c>
      <c r="AF216" s="105">
        <v>0.08</v>
      </c>
      <c r="AG216" s="104">
        <v>0.08</v>
      </c>
      <c r="AH216" s="143">
        <v>0.08</v>
      </c>
      <c r="AI216" s="105">
        <v>0</v>
      </c>
      <c r="AJ216" s="105">
        <v>0</v>
      </c>
      <c r="AK216" s="105">
        <v>0</v>
      </c>
      <c r="AL216" s="105">
        <v>0</v>
      </c>
      <c r="AM216" s="105">
        <v>0</v>
      </c>
      <c r="AN216" s="105">
        <v>0</v>
      </c>
      <c r="AO216" s="21">
        <f t="shared" si="62"/>
        <v>0.48000000000000004</v>
      </c>
      <c r="AP216" s="189">
        <f t="shared" si="63"/>
        <v>0.96038415366146468</v>
      </c>
      <c r="AQ216" s="91" t="str">
        <f>+IF(AP216="","",IF(AND(SUM($P216:U216)=1,SUM($AC216:AH216)=1),"TERMINADA",IF(SUM($P216:U216)=0,"SIN INICIAR",IF(AP216&gt;1,"ADELANTADA",IF(AP216&lt;0.6,"CRÍTICA",IF(AP216&lt;0.95,"EN PROCESO","GESTIÓN NORMAL"))))))</f>
        <v>GESTIÓN NORMAL</v>
      </c>
      <c r="AR216" s="38" t="str">
        <f t="shared" ref="AR216:AR217" si="64">+IF(AQ216="","",IF(AQ216="SIN INICIAR","6",IF(AQ216="CRÍTICA","L",IF(AQ216="EN PROCESO","K",IF(AQ216="GESTIÓN NORMAL","J",IF(AQ216="ADELANTADA","Q","B"))))))</f>
        <v>J</v>
      </c>
      <c r="AS216" s="71"/>
      <c r="AT216" s="71" t="s">
        <v>1409</v>
      </c>
      <c r="AU216" s="71"/>
      <c r="BA216" s="236">
        <f t="shared" si="60"/>
        <v>0.52</v>
      </c>
    </row>
    <row r="217" spans="1:53" ht="27.95" hidden="1" customHeight="1" outlineLevel="4" x14ac:dyDescent="0.2">
      <c r="A217" s="258"/>
      <c r="B217" s="256"/>
      <c r="C217" s="10" t="s">
        <v>700</v>
      </c>
      <c r="D217" s="10" t="s">
        <v>720</v>
      </c>
      <c r="E217" s="10" t="s">
        <v>1456</v>
      </c>
      <c r="F217" s="78"/>
      <c r="G217" s="78"/>
      <c r="H217" s="10"/>
      <c r="I217" s="10" t="s">
        <v>111</v>
      </c>
      <c r="J217" s="10" t="s">
        <v>753</v>
      </c>
      <c r="K217" s="10">
        <v>1500</v>
      </c>
      <c r="L217" s="6">
        <v>1333.3333333333333</v>
      </c>
      <c r="M217" s="6">
        <v>2000000</v>
      </c>
      <c r="N217" s="103" t="s">
        <v>192</v>
      </c>
      <c r="O217" s="103" t="s">
        <v>210</v>
      </c>
      <c r="P217" s="104">
        <v>8.3299999999999999E-2</v>
      </c>
      <c r="Q217" s="104">
        <v>8.3299999999999999E-2</v>
      </c>
      <c r="R217" s="104">
        <v>8.3299999999999999E-2</v>
      </c>
      <c r="S217" s="104">
        <v>8.3299999999999999E-2</v>
      </c>
      <c r="T217" s="104">
        <v>8.3299999999999999E-2</v>
      </c>
      <c r="U217" s="143">
        <v>8.3299999999999999E-2</v>
      </c>
      <c r="V217" s="104">
        <v>8.3299999999999999E-2</v>
      </c>
      <c r="W217" s="104">
        <v>8.3299999999999999E-2</v>
      </c>
      <c r="X217" s="104">
        <v>8.3299999999999999E-2</v>
      </c>
      <c r="Y217" s="104">
        <v>8.3299999999999999E-2</v>
      </c>
      <c r="Z217" s="104">
        <v>8.3299999999999999E-2</v>
      </c>
      <c r="AA217" s="104">
        <v>8.3299999999999999E-2</v>
      </c>
      <c r="AB217" s="194">
        <f t="shared" si="61"/>
        <v>0.99960000000000016</v>
      </c>
      <c r="AC217" s="105">
        <v>0.08</v>
      </c>
      <c r="AD217" s="105">
        <v>0.08</v>
      </c>
      <c r="AE217" s="105">
        <v>0.08</v>
      </c>
      <c r="AF217" s="105">
        <v>0.08</v>
      </c>
      <c r="AG217" s="104">
        <v>0.08</v>
      </c>
      <c r="AH217" s="143">
        <v>0.08</v>
      </c>
      <c r="AI217" s="105">
        <v>0</v>
      </c>
      <c r="AJ217" s="105">
        <v>0</v>
      </c>
      <c r="AK217" s="105">
        <v>0</v>
      </c>
      <c r="AL217" s="105">
        <v>0</v>
      </c>
      <c r="AM217" s="105">
        <v>0</v>
      </c>
      <c r="AN217" s="105">
        <v>0</v>
      </c>
      <c r="AO217" s="21">
        <f>SUM(AC217:AN217)</f>
        <v>0.48000000000000004</v>
      </c>
      <c r="AP217" s="189">
        <f>+IFERROR(SUM(AC217:AH217)/SUM(P217:U217),"")</f>
        <v>0.96038415366146468</v>
      </c>
      <c r="AQ217" s="91" t="str">
        <f>+IF(AP217="","",IF(AND(SUM($P217:U217)=1,SUM($AC217:AH217)=1),"TERMINADA",IF(SUM($P217:U217)=0,"SIN INICIAR",IF(AP217&gt;1,"ADELANTADA",IF(AP217&lt;0.6,"CRÍTICA",IF(AP217&lt;0.95,"EN PROCESO","GESTIÓN NORMAL"))))))</f>
        <v>GESTIÓN NORMAL</v>
      </c>
      <c r="AR217" s="38" t="str">
        <f t="shared" si="64"/>
        <v>J</v>
      </c>
      <c r="AS217" s="71"/>
      <c r="AT217" s="71" t="s">
        <v>1409</v>
      </c>
      <c r="AU217" s="71"/>
      <c r="BA217" s="236">
        <f t="shared" si="60"/>
        <v>0.52</v>
      </c>
    </row>
    <row r="218" spans="1:53" ht="27.95" hidden="1" customHeight="1" outlineLevel="3" x14ac:dyDescent="0.2">
      <c r="A218" s="258"/>
      <c r="B218" s="256"/>
      <c r="C218" s="248" t="s">
        <v>1357</v>
      </c>
      <c r="D218" s="249"/>
      <c r="E218" s="250"/>
      <c r="F218" s="82"/>
      <c r="G218" s="82"/>
      <c r="H218" s="1"/>
      <c r="I218" s="1"/>
      <c r="J218" s="82"/>
      <c r="K218" s="82"/>
      <c r="L218" s="82"/>
      <c r="M218" s="82"/>
      <c r="N218" s="68"/>
      <c r="O218" s="68"/>
      <c r="P218" s="69"/>
      <c r="Q218" s="69"/>
      <c r="R218" s="69"/>
      <c r="S218" s="69"/>
      <c r="T218" s="69"/>
      <c r="U218" s="144"/>
      <c r="V218" s="69"/>
      <c r="W218" s="69"/>
      <c r="X218" s="69"/>
      <c r="Y218" s="69"/>
      <c r="Z218" s="69"/>
      <c r="AA218" s="69"/>
      <c r="AB218" s="200"/>
      <c r="AC218" s="69"/>
      <c r="AD218" s="69"/>
      <c r="AE218" s="69"/>
      <c r="AF218" s="69"/>
      <c r="AG218" s="69"/>
      <c r="AH218" s="144"/>
      <c r="AI218" s="69"/>
      <c r="AJ218" s="69"/>
      <c r="AK218" s="69"/>
      <c r="AL218" s="69"/>
      <c r="AM218" s="69"/>
      <c r="AN218" s="182"/>
      <c r="AO218" s="190">
        <f>SUBTOTAL(1,AO198:AO217)</f>
        <v>0.48066500000000012</v>
      </c>
      <c r="AP218" s="190">
        <f>SUBTOTAL(1,AP198:AP217)</f>
        <v>0.95953118089341005</v>
      </c>
      <c r="AQ218" s="91" t="str">
        <f>+IF(AP218="","",IF(AP218&gt;1,"ADELANTADA",IF(AP218&lt;0.6,"CRÍTICA",IF(AP218&lt;0.95,"EN PROCESO","GESTIÓN NORMAL"))))</f>
        <v>GESTIÓN NORMAL</v>
      </c>
      <c r="AR218" s="38" t="str">
        <f t="shared" ref="AR218:AR271" si="65">+IF(AQ218="","",IF(AQ218="SIN INICIAR","6",IF(AQ218="CRÍTICA","L",IF(AQ218="EN PROCESO","K",IF(AQ218="GESTIÓN NORMAL","J",IF(AQ218="ADELANTADA","Q","B"))))))</f>
        <v>J</v>
      </c>
      <c r="AS218" s="71"/>
      <c r="AT218" s="71"/>
      <c r="AU218" s="71"/>
      <c r="BA218" s="236">
        <f t="shared" si="60"/>
        <v>0.51933499999999988</v>
      </c>
    </row>
    <row r="219" spans="1:53" ht="27.95" hidden="1" customHeight="1" outlineLevel="4" x14ac:dyDescent="0.2">
      <c r="A219" s="258"/>
      <c r="B219" s="256"/>
      <c r="C219" s="10" t="s">
        <v>741</v>
      </c>
      <c r="D219" s="10" t="s">
        <v>742</v>
      </c>
      <c r="E219" s="10" t="s">
        <v>1237</v>
      </c>
      <c r="F219" s="78"/>
      <c r="G219" s="78"/>
      <c r="H219" s="78"/>
      <c r="I219" s="78"/>
      <c r="J219" s="78"/>
      <c r="K219" s="78"/>
      <c r="L219" s="78"/>
      <c r="M219" s="78"/>
      <c r="N219" s="103" t="s">
        <v>192</v>
      </c>
      <c r="O219" s="103" t="s">
        <v>210</v>
      </c>
      <c r="P219" s="104">
        <v>8.3299999999999999E-2</v>
      </c>
      <c r="Q219" s="104">
        <v>8.3299999999999999E-2</v>
      </c>
      <c r="R219" s="104">
        <v>8.3299999999999999E-2</v>
      </c>
      <c r="S219" s="104">
        <v>8.3299999999999999E-2</v>
      </c>
      <c r="T219" s="104">
        <v>8.3299999999999999E-2</v>
      </c>
      <c r="U219" s="143">
        <v>8.3299999999999999E-2</v>
      </c>
      <c r="V219" s="104">
        <v>8.3299999999999999E-2</v>
      </c>
      <c r="W219" s="104">
        <v>8.3299999999999999E-2</v>
      </c>
      <c r="X219" s="104">
        <v>8.3299999999999999E-2</v>
      </c>
      <c r="Y219" s="104">
        <v>8.3299999999999999E-2</v>
      </c>
      <c r="Z219" s="104">
        <v>8.3299999999999999E-2</v>
      </c>
      <c r="AA219" s="104">
        <v>8.3299999999999999E-2</v>
      </c>
      <c r="AB219" s="194">
        <f t="shared" si="61"/>
        <v>0.99960000000000016</v>
      </c>
      <c r="AC219" s="105">
        <v>0</v>
      </c>
      <c r="AD219" s="105">
        <v>0</v>
      </c>
      <c r="AE219" s="105">
        <v>0</v>
      </c>
      <c r="AF219" s="105">
        <v>0</v>
      </c>
      <c r="AG219" s="104">
        <v>0.32</v>
      </c>
      <c r="AH219" s="143">
        <v>0.08</v>
      </c>
      <c r="AI219" s="105">
        <v>0</v>
      </c>
      <c r="AJ219" s="105">
        <v>0</v>
      </c>
      <c r="AK219" s="105">
        <v>0</v>
      </c>
      <c r="AL219" s="105">
        <v>0</v>
      </c>
      <c r="AM219" s="105">
        <v>0</v>
      </c>
      <c r="AN219" s="105">
        <v>0</v>
      </c>
      <c r="AO219" s="21">
        <f>SUM(AC219:AN219)</f>
        <v>0.4</v>
      </c>
      <c r="AP219" s="189">
        <f>+IFERROR(SUM(AC219:AH219)/SUM(P219:U219),"")</f>
        <v>0.80032012805122055</v>
      </c>
      <c r="AQ219" s="91" t="str">
        <f>+IF(AP219="","",IF(AND(SUM($P219:U219)=1,SUM($AC219:AH219)=1),"TERMINADA",IF(SUM($P219:U219)=0,"SIN INICIAR",IF(AP219&gt;1,"ADELANTADA",IF(AP219&lt;0.6,"CRÍTICA",IF(AP219&lt;0.95,"EN PROCESO","GESTIÓN NORMAL"))))))</f>
        <v>EN PROCESO</v>
      </c>
      <c r="AR219" s="38" t="str">
        <f t="shared" si="65"/>
        <v>K</v>
      </c>
      <c r="AS219" s="72" t="s">
        <v>1273</v>
      </c>
      <c r="AT219" s="72" t="s">
        <v>1412</v>
      </c>
      <c r="AU219" s="72"/>
      <c r="BA219" s="236">
        <f t="shared" si="60"/>
        <v>0.6</v>
      </c>
    </row>
    <row r="220" spans="1:53" ht="27.95" hidden="1" customHeight="1" outlineLevel="4" x14ac:dyDescent="0.2">
      <c r="A220" s="258"/>
      <c r="B220" s="256"/>
      <c r="C220" s="10" t="s">
        <v>741</v>
      </c>
      <c r="D220" s="10" t="s">
        <v>742</v>
      </c>
      <c r="E220" s="10" t="s">
        <v>1236</v>
      </c>
      <c r="F220" s="78"/>
      <c r="G220" s="78"/>
      <c r="H220" s="78"/>
      <c r="I220" s="78"/>
      <c r="J220" s="78"/>
      <c r="K220" s="78"/>
      <c r="L220" s="78"/>
      <c r="M220" s="78"/>
      <c r="N220" s="103" t="s">
        <v>192</v>
      </c>
      <c r="O220" s="103" t="s">
        <v>210</v>
      </c>
      <c r="P220" s="104">
        <v>8.3299999999999999E-2</v>
      </c>
      <c r="Q220" s="104">
        <v>8.3299999999999999E-2</v>
      </c>
      <c r="R220" s="104">
        <v>8.3299999999999999E-2</v>
      </c>
      <c r="S220" s="104">
        <v>8.3299999999999999E-2</v>
      </c>
      <c r="T220" s="104">
        <v>8.3299999999999999E-2</v>
      </c>
      <c r="U220" s="143">
        <v>8.3299999999999999E-2</v>
      </c>
      <c r="V220" s="104">
        <v>8.3299999999999999E-2</v>
      </c>
      <c r="W220" s="104">
        <v>8.3299999999999999E-2</v>
      </c>
      <c r="X220" s="104">
        <v>8.3299999999999999E-2</v>
      </c>
      <c r="Y220" s="104">
        <v>8.3299999999999999E-2</v>
      </c>
      <c r="Z220" s="104">
        <v>8.3299999999999999E-2</v>
      </c>
      <c r="AA220" s="104">
        <v>8.3299999999999999E-2</v>
      </c>
      <c r="AB220" s="194">
        <f t="shared" si="61"/>
        <v>0.99960000000000016</v>
      </c>
      <c r="AC220" s="105">
        <v>0</v>
      </c>
      <c r="AD220" s="105">
        <v>0</v>
      </c>
      <c r="AE220" s="105">
        <v>0</v>
      </c>
      <c r="AF220" s="105">
        <v>0</v>
      </c>
      <c r="AG220" s="104">
        <v>0.32</v>
      </c>
      <c r="AH220" s="143">
        <v>0.08</v>
      </c>
      <c r="AI220" s="105">
        <v>0</v>
      </c>
      <c r="AJ220" s="105">
        <v>0</v>
      </c>
      <c r="AK220" s="105">
        <v>0</v>
      </c>
      <c r="AL220" s="105">
        <v>0</v>
      </c>
      <c r="AM220" s="105">
        <v>0</v>
      </c>
      <c r="AN220" s="105">
        <v>0</v>
      </c>
      <c r="AO220" s="21">
        <f t="shared" ref="AO220:AO224" si="66">SUM(AC220:AN220)</f>
        <v>0.4</v>
      </c>
      <c r="AP220" s="189">
        <f t="shared" ref="AP220:AP224" si="67">+IFERROR(SUM(AC220:AH220)/SUM(P220:U220),"")</f>
        <v>0.80032012805122055</v>
      </c>
      <c r="AQ220" s="91" t="str">
        <f>+IF(AP220="","",IF(AND(SUM($P220:U220)=1,SUM($AC220:AH220)=1),"TERMINADA",IF(SUM($P220:U220)=0,"SIN INICIAR",IF(AP220&gt;1,"ADELANTADA",IF(AP220&lt;0.6,"CRÍTICA",IF(AP220&lt;0.95,"EN PROCESO","GESTIÓN NORMAL"))))))</f>
        <v>EN PROCESO</v>
      </c>
      <c r="AR220" s="38" t="str">
        <f t="shared" si="65"/>
        <v>K</v>
      </c>
      <c r="AS220" s="72" t="s">
        <v>1273</v>
      </c>
      <c r="AT220" s="72" t="s">
        <v>1413</v>
      </c>
      <c r="AU220" s="72"/>
      <c r="BA220" s="236">
        <f t="shared" si="60"/>
        <v>0.6</v>
      </c>
    </row>
    <row r="221" spans="1:53" ht="39" hidden="1" customHeight="1" outlineLevel="4" x14ac:dyDescent="0.2">
      <c r="A221" s="258"/>
      <c r="B221" s="256"/>
      <c r="C221" s="10" t="s">
        <v>741</v>
      </c>
      <c r="D221" s="10" t="s">
        <v>745</v>
      </c>
      <c r="E221" s="10" t="s">
        <v>1240</v>
      </c>
      <c r="F221" s="78"/>
      <c r="G221" s="78"/>
      <c r="H221" s="78"/>
      <c r="I221" s="78"/>
      <c r="J221" s="78"/>
      <c r="K221" s="78"/>
      <c r="L221" s="78"/>
      <c r="M221" s="78"/>
      <c r="N221" s="103" t="s">
        <v>192</v>
      </c>
      <c r="O221" s="103" t="s">
        <v>210</v>
      </c>
      <c r="P221" s="104">
        <v>0</v>
      </c>
      <c r="Q221" s="104">
        <v>0</v>
      </c>
      <c r="R221" s="104">
        <v>0</v>
      </c>
      <c r="S221" s="104">
        <v>0</v>
      </c>
      <c r="T221" s="104">
        <v>0</v>
      </c>
      <c r="U221" s="143">
        <v>0</v>
      </c>
      <c r="V221" s="104">
        <v>0.3</v>
      </c>
      <c r="W221" s="104">
        <v>0.7</v>
      </c>
      <c r="X221" s="104">
        <v>0</v>
      </c>
      <c r="Y221" s="104">
        <v>0</v>
      </c>
      <c r="Z221" s="104">
        <v>0</v>
      </c>
      <c r="AA221" s="104">
        <v>0</v>
      </c>
      <c r="AB221" s="194">
        <f t="shared" si="61"/>
        <v>1</v>
      </c>
      <c r="AC221" s="105">
        <v>0</v>
      </c>
      <c r="AD221" s="105">
        <v>0</v>
      </c>
      <c r="AE221" s="105">
        <v>0</v>
      </c>
      <c r="AF221" s="105">
        <v>0</v>
      </c>
      <c r="AG221" s="104">
        <v>0</v>
      </c>
      <c r="AH221" s="143">
        <v>0</v>
      </c>
      <c r="AI221" s="105">
        <v>0</v>
      </c>
      <c r="AJ221" s="105">
        <v>0</v>
      </c>
      <c r="AK221" s="105">
        <v>0</v>
      </c>
      <c r="AL221" s="105">
        <v>0</v>
      </c>
      <c r="AM221" s="105">
        <v>0</v>
      </c>
      <c r="AN221" s="105">
        <v>0</v>
      </c>
      <c r="AO221" s="21">
        <f t="shared" si="66"/>
        <v>0</v>
      </c>
      <c r="AP221" s="189" t="str">
        <f t="shared" si="67"/>
        <v/>
      </c>
      <c r="AQ221" s="91" t="str">
        <f>+IF(AP221="","",IF(AND(SUM($P221:U221)=1,SUM($AC221:AH221)=1),"TERMINADA",IF(SUM($P221:U221)=0,"SIN INICIAR",IF(AP221&gt;1,"ADELANTADA",IF(AP221&lt;0.6,"CRÍTICA",IF(AP221&lt;0.95,"EN PROCESO","GESTIÓN NORMAL"))))))</f>
        <v/>
      </c>
      <c r="AR221" s="38" t="str">
        <f t="shared" si="65"/>
        <v/>
      </c>
      <c r="AS221" s="72" t="s">
        <v>1273</v>
      </c>
      <c r="AT221" s="72" t="s">
        <v>1552</v>
      </c>
      <c r="AU221" s="72"/>
      <c r="BA221" s="236">
        <f t="shared" si="60"/>
        <v>1</v>
      </c>
    </row>
    <row r="222" spans="1:53" ht="27.95" hidden="1" customHeight="1" outlineLevel="4" x14ac:dyDescent="0.2">
      <c r="A222" s="258"/>
      <c r="B222" s="256"/>
      <c r="C222" s="10" t="s">
        <v>741</v>
      </c>
      <c r="D222" s="10" t="s">
        <v>745</v>
      </c>
      <c r="E222" s="10" t="s">
        <v>1239</v>
      </c>
      <c r="F222" s="78"/>
      <c r="G222" s="78"/>
      <c r="H222" s="78"/>
      <c r="I222" s="78"/>
      <c r="J222" s="78"/>
      <c r="K222" s="78"/>
      <c r="L222" s="78"/>
      <c r="M222" s="78"/>
      <c r="N222" s="103" t="s">
        <v>192</v>
      </c>
      <c r="O222" s="103" t="s">
        <v>210</v>
      </c>
      <c r="P222" s="104">
        <v>0</v>
      </c>
      <c r="Q222" s="104">
        <v>0</v>
      </c>
      <c r="R222" s="104">
        <v>0.5</v>
      </c>
      <c r="S222" s="104">
        <v>0</v>
      </c>
      <c r="T222" s="104">
        <v>0</v>
      </c>
      <c r="U222" s="143">
        <v>0</v>
      </c>
      <c r="V222" s="104">
        <v>0</v>
      </c>
      <c r="W222" s="104">
        <v>0.5</v>
      </c>
      <c r="X222" s="104">
        <v>0</v>
      </c>
      <c r="Y222" s="104">
        <v>0</v>
      </c>
      <c r="Z222" s="104">
        <v>0</v>
      </c>
      <c r="AA222" s="104">
        <v>0</v>
      </c>
      <c r="AB222" s="194">
        <f t="shared" si="61"/>
        <v>1</v>
      </c>
      <c r="AC222" s="105">
        <v>0</v>
      </c>
      <c r="AD222" s="105">
        <v>0</v>
      </c>
      <c r="AE222" s="105">
        <v>0.5</v>
      </c>
      <c r="AF222" s="105">
        <v>0</v>
      </c>
      <c r="AG222" s="104">
        <v>0</v>
      </c>
      <c r="AH222" s="143">
        <v>0</v>
      </c>
      <c r="AI222" s="105">
        <v>0</v>
      </c>
      <c r="AJ222" s="105">
        <v>0</v>
      </c>
      <c r="AK222" s="105">
        <v>0</v>
      </c>
      <c r="AL222" s="105">
        <v>0</v>
      </c>
      <c r="AM222" s="105">
        <v>0</v>
      </c>
      <c r="AN222" s="105">
        <v>0</v>
      </c>
      <c r="AO222" s="21">
        <f t="shared" si="66"/>
        <v>0.5</v>
      </c>
      <c r="AP222" s="189">
        <f t="shared" si="67"/>
        <v>1</v>
      </c>
      <c r="AQ222" s="91" t="str">
        <f>+IF(AP222="","",IF(AND(SUM($P222:U222)=1,SUM($AC222:AH222)=1),"TERMINADA",IF(SUM($P222:U222)=0,"SIN INICIAR",IF(AP222&gt;1,"ADELANTADA",IF(AP222&lt;0.6,"CRÍTICA",IF(AP222&lt;0.95,"EN PROCESO","GESTIÓN NORMAL"))))))</f>
        <v>GESTIÓN NORMAL</v>
      </c>
      <c r="AR222" s="38" t="str">
        <f t="shared" si="65"/>
        <v>J</v>
      </c>
      <c r="AS222" s="72" t="s">
        <v>1273</v>
      </c>
      <c r="AT222" s="72" t="s">
        <v>1414</v>
      </c>
      <c r="AU222" s="72"/>
      <c r="BA222" s="236">
        <f t="shared" si="60"/>
        <v>0.5</v>
      </c>
    </row>
    <row r="223" spans="1:53" ht="27.95" hidden="1" customHeight="1" outlineLevel="4" x14ac:dyDescent="0.2">
      <c r="A223" s="258"/>
      <c r="B223" s="256"/>
      <c r="C223" s="10" t="s">
        <v>741</v>
      </c>
      <c r="D223" s="10" t="s">
        <v>745</v>
      </c>
      <c r="E223" s="10" t="s">
        <v>1238</v>
      </c>
      <c r="F223" s="78"/>
      <c r="G223" s="78"/>
      <c r="H223" s="78"/>
      <c r="I223" s="78"/>
      <c r="J223" s="78"/>
      <c r="K223" s="78"/>
      <c r="L223" s="78"/>
      <c r="M223" s="78"/>
      <c r="N223" s="103" t="s">
        <v>192</v>
      </c>
      <c r="O223" s="103" t="s">
        <v>210</v>
      </c>
      <c r="P223" s="104">
        <v>0</v>
      </c>
      <c r="Q223" s="104">
        <v>0</v>
      </c>
      <c r="R223" s="104">
        <v>0.5</v>
      </c>
      <c r="S223" s="104">
        <v>0</v>
      </c>
      <c r="T223" s="104">
        <v>0</v>
      </c>
      <c r="U223" s="143">
        <v>0</v>
      </c>
      <c r="V223" s="104">
        <v>0</v>
      </c>
      <c r="W223" s="104">
        <v>0.5</v>
      </c>
      <c r="X223" s="104">
        <v>0</v>
      </c>
      <c r="Y223" s="104">
        <v>0</v>
      </c>
      <c r="Z223" s="104">
        <v>0</v>
      </c>
      <c r="AA223" s="104">
        <v>0</v>
      </c>
      <c r="AB223" s="194">
        <f t="shared" si="61"/>
        <v>1</v>
      </c>
      <c r="AC223" s="105">
        <v>0</v>
      </c>
      <c r="AD223" s="105">
        <v>0</v>
      </c>
      <c r="AE223" s="105">
        <v>0.5</v>
      </c>
      <c r="AF223" s="105">
        <v>0</v>
      </c>
      <c r="AG223" s="104">
        <v>0</v>
      </c>
      <c r="AH223" s="143">
        <v>0</v>
      </c>
      <c r="AI223" s="105">
        <v>0</v>
      </c>
      <c r="AJ223" s="105">
        <v>0</v>
      </c>
      <c r="AK223" s="105">
        <v>0</v>
      </c>
      <c r="AL223" s="105">
        <v>0</v>
      </c>
      <c r="AM223" s="105">
        <v>0</v>
      </c>
      <c r="AN223" s="105">
        <v>0</v>
      </c>
      <c r="AO223" s="21">
        <f t="shared" si="66"/>
        <v>0.5</v>
      </c>
      <c r="AP223" s="189">
        <f t="shared" si="67"/>
        <v>1</v>
      </c>
      <c r="AQ223" s="91" t="str">
        <f>+IF(AP223="","",IF(AND(SUM($P223:U223)=1,SUM($AC223:AH223)=1),"TERMINADA",IF(SUM($P223:U223)=0,"SIN INICIAR",IF(AP223&gt;1,"ADELANTADA",IF(AP223&lt;0.6,"CRÍTICA",IF(AP223&lt;0.95,"EN PROCESO","GESTIÓN NORMAL"))))))</f>
        <v>GESTIÓN NORMAL</v>
      </c>
      <c r="AR223" s="38" t="str">
        <f t="shared" si="65"/>
        <v>J</v>
      </c>
      <c r="AS223" s="72" t="s">
        <v>1273</v>
      </c>
      <c r="AT223" s="72" t="s">
        <v>1415</v>
      </c>
      <c r="AU223" s="72"/>
      <c r="BA223" s="236">
        <f t="shared" si="60"/>
        <v>0.5</v>
      </c>
    </row>
    <row r="224" spans="1:53" ht="27.95" hidden="1" customHeight="1" outlineLevel="4" x14ac:dyDescent="0.2">
      <c r="A224" s="258"/>
      <c r="B224" s="256"/>
      <c r="C224" s="10" t="s">
        <v>741</v>
      </c>
      <c r="D224" s="10" t="s">
        <v>745</v>
      </c>
      <c r="E224" s="10" t="s">
        <v>1241</v>
      </c>
      <c r="F224" s="78"/>
      <c r="G224" s="78"/>
      <c r="H224" s="78"/>
      <c r="I224" s="78"/>
      <c r="J224" s="78"/>
      <c r="K224" s="78"/>
      <c r="L224" s="78"/>
      <c r="M224" s="78"/>
      <c r="N224" s="103" t="s">
        <v>192</v>
      </c>
      <c r="O224" s="103" t="s">
        <v>210</v>
      </c>
      <c r="P224" s="104">
        <v>0</v>
      </c>
      <c r="Q224" s="104">
        <v>0</v>
      </c>
      <c r="R224" s="104">
        <v>0.5</v>
      </c>
      <c r="S224" s="104">
        <v>0</v>
      </c>
      <c r="T224" s="104">
        <v>0</v>
      </c>
      <c r="U224" s="143">
        <v>0</v>
      </c>
      <c r="V224" s="104">
        <v>0</v>
      </c>
      <c r="W224" s="104">
        <v>0</v>
      </c>
      <c r="X224" s="104">
        <v>0.5</v>
      </c>
      <c r="Y224" s="104">
        <v>0</v>
      </c>
      <c r="Z224" s="104">
        <v>0</v>
      </c>
      <c r="AA224" s="104">
        <v>0</v>
      </c>
      <c r="AB224" s="194">
        <f t="shared" si="61"/>
        <v>1</v>
      </c>
      <c r="AC224" s="105">
        <v>0</v>
      </c>
      <c r="AD224" s="105">
        <v>0</v>
      </c>
      <c r="AE224" s="105">
        <v>0.5</v>
      </c>
      <c r="AF224" s="105">
        <v>0</v>
      </c>
      <c r="AG224" s="104">
        <v>0</v>
      </c>
      <c r="AH224" s="143">
        <v>0</v>
      </c>
      <c r="AI224" s="105">
        <v>0</v>
      </c>
      <c r="AJ224" s="105">
        <v>0</v>
      </c>
      <c r="AK224" s="105">
        <v>0</v>
      </c>
      <c r="AL224" s="105">
        <v>0</v>
      </c>
      <c r="AM224" s="105">
        <v>0</v>
      </c>
      <c r="AN224" s="105">
        <v>0</v>
      </c>
      <c r="AO224" s="21">
        <f t="shared" si="66"/>
        <v>0.5</v>
      </c>
      <c r="AP224" s="189">
        <f t="shared" si="67"/>
        <v>1</v>
      </c>
      <c r="AQ224" s="91" t="str">
        <f>+IF(AP224="","",IF(AND(SUM($P224:U224)=1,SUM($AC224:AH224)=1),"TERMINADA",IF(SUM($P224:U224)=0,"SIN INICIAR",IF(AP224&gt;1,"ADELANTADA",IF(AP224&lt;0.6,"CRÍTICA",IF(AP224&lt;0.95,"EN PROCESO","GESTIÓN NORMAL"))))))</f>
        <v>GESTIÓN NORMAL</v>
      </c>
      <c r="AR224" s="38" t="str">
        <f t="shared" si="65"/>
        <v>J</v>
      </c>
      <c r="AS224" s="72" t="s">
        <v>1273</v>
      </c>
      <c r="AT224" s="72" t="s">
        <v>1457</v>
      </c>
      <c r="AU224" s="72"/>
      <c r="BA224" s="236">
        <f t="shared" si="60"/>
        <v>0.5</v>
      </c>
    </row>
    <row r="225" spans="1:53" ht="27.95" hidden="1" customHeight="1" outlineLevel="3" thickBot="1" x14ac:dyDescent="0.25">
      <c r="A225" s="258"/>
      <c r="B225" s="256"/>
      <c r="C225" s="251" t="s">
        <v>1314</v>
      </c>
      <c r="D225" s="252"/>
      <c r="E225" s="253"/>
      <c r="F225" s="124"/>
      <c r="G225" s="124"/>
      <c r="H225" s="125"/>
      <c r="I225" s="125"/>
      <c r="J225" s="124"/>
      <c r="K225" s="124"/>
      <c r="L225" s="124"/>
      <c r="M225" s="124"/>
      <c r="N225" s="126"/>
      <c r="O225" s="126"/>
      <c r="P225" s="69"/>
      <c r="Q225" s="69"/>
      <c r="R225" s="69"/>
      <c r="S225" s="69"/>
      <c r="T225" s="69"/>
      <c r="U225" s="144"/>
      <c r="V225" s="69"/>
      <c r="W225" s="69"/>
      <c r="X225" s="69"/>
      <c r="Y225" s="69"/>
      <c r="Z225" s="69"/>
      <c r="AA225" s="69"/>
      <c r="AB225" s="200"/>
      <c r="AC225" s="69"/>
      <c r="AD225" s="69"/>
      <c r="AE225" s="69"/>
      <c r="AF225" s="69"/>
      <c r="AG225" s="69"/>
      <c r="AH225" s="144"/>
      <c r="AI225" s="69"/>
      <c r="AJ225" s="69"/>
      <c r="AK225" s="69"/>
      <c r="AL225" s="69"/>
      <c r="AM225" s="69"/>
      <c r="AN225" s="182"/>
      <c r="AO225" s="190">
        <f>SUBTOTAL(1,AO219:AO224)</f>
        <v>0.3833333333333333</v>
      </c>
      <c r="AP225" s="207">
        <f>SUBTOTAL(1,AP219:AP224)</f>
        <v>0.92012805122048813</v>
      </c>
      <c r="AQ225" s="91" t="str">
        <f>+IF(AP225="","",IF(AP225&gt;1,"ADELANTADA",IF(AP225&lt;0.6,"CRÍTICA",IF(AP225&lt;0.95,"EN PROCESO","GESTIÓN NORMAL"))))</f>
        <v>EN PROCESO</v>
      </c>
      <c r="AR225" s="38" t="str">
        <f t="shared" si="65"/>
        <v>K</v>
      </c>
      <c r="AS225" s="72"/>
      <c r="AT225" s="72"/>
      <c r="AU225" s="72"/>
      <c r="BA225" s="236">
        <f t="shared" si="60"/>
        <v>0.6166666666666667</v>
      </c>
    </row>
    <row r="226" spans="1:53" ht="59.1" customHeight="1" outlineLevel="2" collapsed="1" thickBot="1" x14ac:dyDescent="0.25">
      <c r="A226" s="258"/>
      <c r="B226" s="243" t="s">
        <v>1282</v>
      </c>
      <c r="C226" s="244"/>
      <c r="D226" s="244"/>
      <c r="E226" s="244"/>
      <c r="F226" s="244"/>
      <c r="G226" s="244"/>
      <c r="H226" s="244"/>
      <c r="I226" s="244"/>
      <c r="J226" s="244"/>
      <c r="K226" s="244"/>
      <c r="L226" s="244"/>
      <c r="M226" s="244"/>
      <c r="N226" s="244"/>
      <c r="O226" s="245"/>
      <c r="P226" s="106"/>
      <c r="Q226" s="106"/>
      <c r="R226" s="106"/>
      <c r="S226" s="106"/>
      <c r="T226" s="106"/>
      <c r="U226" s="145"/>
      <c r="V226" s="106"/>
      <c r="W226" s="106"/>
      <c r="X226" s="106"/>
      <c r="Y226" s="106"/>
      <c r="Z226" s="106"/>
      <c r="AA226" s="106"/>
      <c r="AB226" s="193"/>
      <c r="AC226" s="106"/>
      <c r="AD226" s="106"/>
      <c r="AE226" s="106"/>
      <c r="AF226" s="106"/>
      <c r="AG226" s="106"/>
      <c r="AH226" s="145"/>
      <c r="AI226" s="106"/>
      <c r="AJ226" s="106"/>
      <c r="AK226" s="106"/>
      <c r="AL226" s="106"/>
      <c r="AM226" s="106"/>
      <c r="AN226" s="106"/>
      <c r="AO226" s="209">
        <f>+AVERAGE(AO161,AO179,AO197,AO218,AO225)</f>
        <v>0.42113296434937608</v>
      </c>
      <c r="AP226" s="208">
        <f>+AVERAGE(AP161,AP179,AP197,AP218,AP225)</f>
        <v>0.89106797186862896</v>
      </c>
      <c r="AQ226" s="91" t="str">
        <f>+IF(AP226="","",IF(AP226&gt;1,"ADELANTADA",IF(AP226&lt;0.6,"CRÍTICA",IF(AP226&lt;0.95,"EN PROCESO","GESTIÓN NORMAL"))))</f>
        <v>EN PROCESO</v>
      </c>
      <c r="AR226" s="38" t="str">
        <f t="shared" si="65"/>
        <v>K</v>
      </c>
      <c r="AS226" s="72"/>
      <c r="AT226" s="72"/>
      <c r="AU226" s="72"/>
      <c r="BA226" s="236">
        <f t="shared" si="60"/>
        <v>0.57886703565062392</v>
      </c>
    </row>
    <row r="227" spans="1:53" ht="50.1" hidden="1" customHeight="1" outlineLevel="4" x14ac:dyDescent="0.2">
      <c r="A227" s="258"/>
      <c r="B227" s="255" t="s">
        <v>904</v>
      </c>
      <c r="C227" s="97" t="s">
        <v>178</v>
      </c>
      <c r="D227" s="97" t="s">
        <v>178</v>
      </c>
      <c r="E227" s="180" t="s">
        <v>179</v>
      </c>
      <c r="F227" s="107">
        <v>42143</v>
      </c>
      <c r="G227" s="107">
        <v>42219</v>
      </c>
      <c r="H227" s="97" t="s">
        <v>180</v>
      </c>
      <c r="I227" s="97"/>
      <c r="J227" s="97"/>
      <c r="K227" s="97"/>
      <c r="L227" s="99"/>
      <c r="M227" s="99"/>
      <c r="N227" s="100" t="s">
        <v>181</v>
      </c>
      <c r="O227" s="100" t="s">
        <v>182</v>
      </c>
      <c r="P227" s="101">
        <v>1</v>
      </c>
      <c r="Q227" s="101">
        <v>0</v>
      </c>
      <c r="R227" s="101">
        <v>0</v>
      </c>
      <c r="S227" s="101">
        <v>0</v>
      </c>
      <c r="T227" s="101">
        <v>0</v>
      </c>
      <c r="U227" s="142">
        <v>0</v>
      </c>
      <c r="V227" s="101">
        <v>0</v>
      </c>
      <c r="W227" s="101">
        <v>0</v>
      </c>
      <c r="X227" s="101">
        <v>0</v>
      </c>
      <c r="Y227" s="101">
        <v>0</v>
      </c>
      <c r="Z227" s="101">
        <v>0</v>
      </c>
      <c r="AA227" s="101">
        <v>0</v>
      </c>
      <c r="AB227" s="194">
        <f t="shared" ref="AB227:AB270" si="68">SUM(P227:AA227)</f>
        <v>1</v>
      </c>
      <c r="AC227" s="102">
        <v>1</v>
      </c>
      <c r="AD227" s="102">
        <v>0</v>
      </c>
      <c r="AE227" s="102">
        <v>0</v>
      </c>
      <c r="AF227" s="102">
        <v>0</v>
      </c>
      <c r="AG227" s="101">
        <v>0</v>
      </c>
      <c r="AH227" s="142">
        <v>0</v>
      </c>
      <c r="AI227" s="102">
        <v>0</v>
      </c>
      <c r="AJ227" s="102">
        <v>0</v>
      </c>
      <c r="AK227" s="102">
        <v>0</v>
      </c>
      <c r="AL227" s="102">
        <v>0</v>
      </c>
      <c r="AM227" s="102">
        <v>0</v>
      </c>
      <c r="AN227" s="102">
        <v>0</v>
      </c>
      <c r="AO227" s="21">
        <f t="shared" ref="AO227:AO249" si="69">SUM(AC227:AN227)</f>
        <v>1</v>
      </c>
      <c r="AP227" s="205">
        <f t="shared" ref="AP227:AP248" si="70">+IFERROR(SUM(AC227:AH227)/SUM(P227:U227),"")</f>
        <v>1</v>
      </c>
      <c r="AQ227" s="91" t="str">
        <f>+IF(AP227="","",IF(AND(SUM($P227:U227)=1,SUM($AC227:AH227)=1),"TERMINADA",IF(SUM($P227:U227)=0,"SIN INICIAR",IF(AP227&gt;1,"ADELANTADA",IF(AP227&lt;0.6,"CRÍTICA",IF(AP227&lt;0.95,"EN PROCESO","GESTIÓN NORMAL"))))))</f>
        <v>TERMINADA</v>
      </c>
      <c r="AR227" s="38" t="str">
        <f t="shared" ref="AR227:AR249" si="71">+IF(AQ227="","",IF(AQ227="SIN INICIAR","6",IF(AQ227="CRÍTICA","L",IF(AQ227="EN PROCESO","K",IF(AQ227="GESTIÓN NORMAL","J",IF(AQ227="ADELANTADA","Q","B"))))))</f>
        <v>B</v>
      </c>
      <c r="AS227" s="71" t="s">
        <v>1069</v>
      </c>
      <c r="AT227" s="71"/>
      <c r="AU227" s="71"/>
      <c r="BA227" s="236">
        <f t="shared" si="60"/>
        <v>0</v>
      </c>
    </row>
    <row r="228" spans="1:53" ht="50.1" hidden="1" customHeight="1" outlineLevel="4" x14ac:dyDescent="0.2">
      <c r="A228" s="258"/>
      <c r="B228" s="256"/>
      <c r="C228" s="10" t="s">
        <v>178</v>
      </c>
      <c r="D228" s="10" t="s">
        <v>178</v>
      </c>
      <c r="E228" s="181" t="s">
        <v>183</v>
      </c>
      <c r="F228" s="5" t="s">
        <v>184</v>
      </c>
      <c r="G228" s="5" t="s">
        <v>185</v>
      </c>
      <c r="H228" s="10"/>
      <c r="I228" s="10" t="s">
        <v>186</v>
      </c>
      <c r="J228" s="10" t="s">
        <v>187</v>
      </c>
      <c r="K228" s="10">
        <v>1</v>
      </c>
      <c r="L228" s="6">
        <f>2500000*11</f>
        <v>27500000</v>
      </c>
      <c r="M228" s="6">
        <f>+K228*L228</f>
        <v>27500000</v>
      </c>
      <c r="N228" s="103" t="s">
        <v>192</v>
      </c>
      <c r="O228" s="103" t="s">
        <v>210</v>
      </c>
      <c r="P228" s="104">
        <v>0</v>
      </c>
      <c r="Q228" s="104">
        <v>0</v>
      </c>
      <c r="R228" s="104">
        <v>0</v>
      </c>
      <c r="S228" s="104">
        <v>0</v>
      </c>
      <c r="T228" s="104">
        <v>0.7</v>
      </c>
      <c r="U228" s="143">
        <v>0.2</v>
      </c>
      <c r="V228" s="104">
        <v>0.1</v>
      </c>
      <c r="W228" s="104">
        <v>0</v>
      </c>
      <c r="X228" s="104">
        <v>0</v>
      </c>
      <c r="Y228" s="104">
        <v>0</v>
      </c>
      <c r="Z228" s="104">
        <v>0</v>
      </c>
      <c r="AA228" s="104">
        <v>0</v>
      </c>
      <c r="AB228" s="194">
        <f t="shared" si="68"/>
        <v>0.99999999999999989</v>
      </c>
      <c r="AC228" s="105">
        <v>0</v>
      </c>
      <c r="AD228" s="105">
        <v>0</v>
      </c>
      <c r="AE228" s="105">
        <v>0</v>
      </c>
      <c r="AF228" s="105">
        <v>0</v>
      </c>
      <c r="AG228" s="104">
        <v>0.6</v>
      </c>
      <c r="AH228" s="143">
        <v>0.2</v>
      </c>
      <c r="AI228" s="105">
        <v>0</v>
      </c>
      <c r="AJ228" s="105">
        <v>0</v>
      </c>
      <c r="AK228" s="105">
        <v>0</v>
      </c>
      <c r="AL228" s="105">
        <v>0</v>
      </c>
      <c r="AM228" s="105">
        <v>0</v>
      </c>
      <c r="AN228" s="105">
        <v>0</v>
      </c>
      <c r="AO228" s="21">
        <f t="shared" si="69"/>
        <v>0.8</v>
      </c>
      <c r="AP228" s="189">
        <f t="shared" si="70"/>
        <v>0.88888888888888906</v>
      </c>
      <c r="AQ228" s="91" t="str">
        <f>+IF(AP228="","",IF(AND(SUM($P228:U228)=1,SUM($AC228:AH228)=1),"TERMINADA",IF(SUM($P228:U228)=0,"SIN INICIAR",IF(AP228&gt;1,"ADELANTADA",IF(AP228&lt;0.6,"CRÍTICA",IF(AP228&lt;0.95,"EN PROCESO","GESTIÓN NORMAL"))))))</f>
        <v>EN PROCESO</v>
      </c>
      <c r="AR228" s="38" t="str">
        <f t="shared" si="71"/>
        <v>K</v>
      </c>
      <c r="AS228" s="71" t="s">
        <v>1070</v>
      </c>
      <c r="AT228" s="71" t="s">
        <v>1539</v>
      </c>
      <c r="AU228" s="71"/>
      <c r="BA228" s="236">
        <f t="shared" si="60"/>
        <v>0.19999999999999996</v>
      </c>
    </row>
    <row r="229" spans="1:53" ht="50.1" hidden="1" customHeight="1" outlineLevel="4" x14ac:dyDescent="0.2">
      <c r="A229" s="258"/>
      <c r="B229" s="256"/>
      <c r="C229" s="10" t="s">
        <v>178</v>
      </c>
      <c r="D229" s="10" t="s">
        <v>178</v>
      </c>
      <c r="E229" s="181" t="s">
        <v>188</v>
      </c>
      <c r="F229" s="5" t="s">
        <v>185</v>
      </c>
      <c r="G229" s="5" t="s">
        <v>189</v>
      </c>
      <c r="H229" s="10"/>
      <c r="I229" s="10" t="s">
        <v>190</v>
      </c>
      <c r="J229" s="10" t="s">
        <v>191</v>
      </c>
      <c r="K229" s="10">
        <v>0</v>
      </c>
      <c r="L229" s="6">
        <v>0</v>
      </c>
      <c r="M229" s="6">
        <v>0</v>
      </c>
      <c r="N229" s="103" t="s">
        <v>192</v>
      </c>
      <c r="O229" s="103" t="s">
        <v>193</v>
      </c>
      <c r="P229" s="104"/>
      <c r="Q229" s="104">
        <v>0</v>
      </c>
      <c r="R229" s="104">
        <v>0</v>
      </c>
      <c r="S229" s="104">
        <v>0</v>
      </c>
      <c r="T229" s="104">
        <v>0.7</v>
      </c>
      <c r="U229" s="143">
        <v>0.2</v>
      </c>
      <c r="V229" s="104">
        <v>0.1</v>
      </c>
      <c r="W229" s="104">
        <v>0</v>
      </c>
      <c r="X229" s="104">
        <v>0</v>
      </c>
      <c r="Y229" s="104">
        <v>0</v>
      </c>
      <c r="Z229" s="104">
        <v>0</v>
      </c>
      <c r="AA229" s="104">
        <v>0</v>
      </c>
      <c r="AB229" s="194">
        <f t="shared" si="68"/>
        <v>0.99999999999999989</v>
      </c>
      <c r="AC229" s="105">
        <v>0</v>
      </c>
      <c r="AD229" s="105">
        <v>0</v>
      </c>
      <c r="AE229" s="105">
        <v>0</v>
      </c>
      <c r="AF229" s="105">
        <v>0</v>
      </c>
      <c r="AG229" s="104">
        <v>0.7</v>
      </c>
      <c r="AH229" s="143">
        <v>0.2</v>
      </c>
      <c r="AI229" s="105">
        <v>0</v>
      </c>
      <c r="AJ229" s="105">
        <v>0</v>
      </c>
      <c r="AK229" s="105">
        <v>0</v>
      </c>
      <c r="AL229" s="105">
        <v>0</v>
      </c>
      <c r="AM229" s="105">
        <v>0</v>
      </c>
      <c r="AN229" s="105">
        <v>0</v>
      </c>
      <c r="AO229" s="21">
        <f t="shared" si="69"/>
        <v>0.89999999999999991</v>
      </c>
      <c r="AP229" s="189">
        <f t="shared" si="70"/>
        <v>1</v>
      </c>
      <c r="AQ229" s="91" t="str">
        <f>+IF(AP229="","",IF(AND(SUM($P229:U229)=1,SUM($AC229:AH229)=1),"TERMINADA",IF(SUM($P229:U229)=0,"SIN INICIAR",IF(AP229&gt;1,"ADELANTADA",IF(AP229&lt;0.6,"CRÍTICA",IF(AP229&lt;0.95,"EN PROCESO","GESTIÓN NORMAL"))))))</f>
        <v>GESTIÓN NORMAL</v>
      </c>
      <c r="AR229" s="38" t="str">
        <f t="shared" si="71"/>
        <v>J</v>
      </c>
      <c r="AS229" s="71" t="s">
        <v>1459</v>
      </c>
      <c r="AT229" s="71"/>
      <c r="AU229" s="71"/>
      <c r="BA229" s="236">
        <f t="shared" si="60"/>
        <v>0.10000000000000009</v>
      </c>
    </row>
    <row r="230" spans="1:53" ht="50.1" hidden="1" customHeight="1" outlineLevel="4" x14ac:dyDescent="0.2">
      <c r="A230" s="258"/>
      <c r="B230" s="256"/>
      <c r="C230" s="10" t="s">
        <v>178</v>
      </c>
      <c r="D230" s="10" t="s">
        <v>178</v>
      </c>
      <c r="E230" s="181" t="s">
        <v>194</v>
      </c>
      <c r="F230" s="5">
        <v>42641</v>
      </c>
      <c r="G230" s="5">
        <v>42686</v>
      </c>
      <c r="H230" s="10"/>
      <c r="I230" s="10"/>
      <c r="J230" s="10" t="s">
        <v>195</v>
      </c>
      <c r="K230" s="10">
        <v>0</v>
      </c>
      <c r="L230" s="6">
        <v>0</v>
      </c>
      <c r="M230" s="6">
        <v>0</v>
      </c>
      <c r="N230" s="103" t="s">
        <v>196</v>
      </c>
      <c r="O230" s="103" t="s">
        <v>907</v>
      </c>
      <c r="P230" s="104">
        <v>0</v>
      </c>
      <c r="Q230" s="104">
        <v>0</v>
      </c>
      <c r="R230" s="104">
        <v>0</v>
      </c>
      <c r="S230" s="104">
        <v>0</v>
      </c>
      <c r="T230" s="104">
        <v>0</v>
      </c>
      <c r="U230" s="143">
        <v>0</v>
      </c>
      <c r="V230" s="104">
        <v>0</v>
      </c>
      <c r="W230" s="104">
        <v>0</v>
      </c>
      <c r="X230" s="104">
        <v>0.5</v>
      </c>
      <c r="Y230" s="104">
        <v>0.5</v>
      </c>
      <c r="Z230" s="104">
        <v>0</v>
      </c>
      <c r="AA230" s="104">
        <v>0</v>
      </c>
      <c r="AB230" s="194">
        <f t="shared" si="68"/>
        <v>1</v>
      </c>
      <c r="AC230" s="105">
        <v>0</v>
      </c>
      <c r="AD230" s="105">
        <v>0</v>
      </c>
      <c r="AE230" s="105">
        <v>0</v>
      </c>
      <c r="AF230" s="105">
        <v>0</v>
      </c>
      <c r="AG230" s="104">
        <v>0</v>
      </c>
      <c r="AH230" s="143">
        <v>0</v>
      </c>
      <c r="AI230" s="105">
        <v>0</v>
      </c>
      <c r="AJ230" s="105">
        <v>0</v>
      </c>
      <c r="AK230" s="105">
        <v>0</v>
      </c>
      <c r="AL230" s="105">
        <v>0</v>
      </c>
      <c r="AM230" s="105">
        <v>0</v>
      </c>
      <c r="AN230" s="105">
        <v>0</v>
      </c>
      <c r="AO230" s="21">
        <f t="shared" si="69"/>
        <v>0</v>
      </c>
      <c r="AP230" s="189" t="str">
        <f t="shared" si="70"/>
        <v/>
      </c>
      <c r="AQ230" s="91" t="str">
        <f>+IF(AP230="","",IF(AND(SUM($P230:U230)=1,SUM($AC230:AH230)=1),"TERMINADA",IF(SUM($P230:U230)=0,"SIN INICIAR",IF(AP230&gt;1,"ADELANTADA",IF(AP230&lt;0.6,"CRÍTICA",IF(AP230&lt;0.95,"EN PROCESO","GESTIÓN NORMAL"))))))</f>
        <v/>
      </c>
      <c r="AR230" s="38" t="str">
        <f t="shared" si="71"/>
        <v/>
      </c>
      <c r="AS230" s="71" t="s">
        <v>1032</v>
      </c>
      <c r="AT230" s="71"/>
      <c r="AU230" s="71"/>
      <c r="BA230" s="236">
        <f t="shared" si="60"/>
        <v>1</v>
      </c>
    </row>
    <row r="231" spans="1:53" ht="50.1" hidden="1" customHeight="1" outlineLevel="4" x14ac:dyDescent="0.2">
      <c r="A231" s="258"/>
      <c r="B231" s="256"/>
      <c r="C231" s="10" t="s">
        <v>178</v>
      </c>
      <c r="D231" s="10" t="s">
        <v>178</v>
      </c>
      <c r="E231" s="181" t="s">
        <v>198</v>
      </c>
      <c r="F231" s="5" t="s">
        <v>199</v>
      </c>
      <c r="G231" s="5" t="s">
        <v>200</v>
      </c>
      <c r="H231" s="10"/>
      <c r="I231" s="10"/>
      <c r="J231" s="10" t="s">
        <v>195</v>
      </c>
      <c r="K231" s="10">
        <v>0</v>
      </c>
      <c r="L231" s="6">
        <v>0</v>
      </c>
      <c r="M231" s="6">
        <v>0</v>
      </c>
      <c r="N231" s="103" t="s">
        <v>193</v>
      </c>
      <c r="O231" s="103" t="s">
        <v>201</v>
      </c>
      <c r="P231" s="104">
        <v>0</v>
      </c>
      <c r="Q231" s="104">
        <v>1</v>
      </c>
      <c r="R231" s="104">
        <v>0</v>
      </c>
      <c r="S231" s="104">
        <v>0</v>
      </c>
      <c r="T231" s="104">
        <v>0</v>
      </c>
      <c r="U231" s="143">
        <v>0</v>
      </c>
      <c r="V231" s="104">
        <v>0</v>
      </c>
      <c r="W231" s="104">
        <v>0</v>
      </c>
      <c r="X231" s="104">
        <v>0</v>
      </c>
      <c r="Y231" s="104">
        <v>0</v>
      </c>
      <c r="Z231" s="104">
        <v>0</v>
      </c>
      <c r="AA231" s="104">
        <v>0</v>
      </c>
      <c r="AB231" s="194">
        <f t="shared" si="68"/>
        <v>1</v>
      </c>
      <c r="AC231" s="105">
        <v>0</v>
      </c>
      <c r="AD231" s="105">
        <v>1</v>
      </c>
      <c r="AE231" s="105">
        <v>0</v>
      </c>
      <c r="AF231" s="105">
        <v>0</v>
      </c>
      <c r="AG231" s="104">
        <v>0</v>
      </c>
      <c r="AH231" s="143">
        <v>0</v>
      </c>
      <c r="AI231" s="105">
        <v>0</v>
      </c>
      <c r="AJ231" s="105">
        <v>0</v>
      </c>
      <c r="AK231" s="105">
        <v>0</v>
      </c>
      <c r="AL231" s="105">
        <v>0</v>
      </c>
      <c r="AM231" s="105">
        <v>0</v>
      </c>
      <c r="AN231" s="105">
        <v>0</v>
      </c>
      <c r="AO231" s="21">
        <f t="shared" si="69"/>
        <v>1</v>
      </c>
      <c r="AP231" s="189">
        <f t="shared" si="70"/>
        <v>1</v>
      </c>
      <c r="AQ231" s="91" t="str">
        <f>+IF(AP231="","",IF(AND(SUM($P231:U231)=1,SUM($AC231:AH231)=1),"TERMINADA",IF(SUM($P231:U231)=0,"SIN INICIAR",IF(AP231&gt;1,"ADELANTADA",IF(AP231&lt;0.6,"CRÍTICA",IF(AP231&lt;0.95,"EN PROCESO","GESTIÓN NORMAL"))))))</f>
        <v>TERMINADA</v>
      </c>
      <c r="AR231" s="38" t="str">
        <f t="shared" si="71"/>
        <v>B</v>
      </c>
      <c r="AS231" s="71"/>
      <c r="AT231" s="71"/>
      <c r="AU231" s="71"/>
      <c r="BA231" s="236">
        <f t="shared" si="60"/>
        <v>0</v>
      </c>
    </row>
    <row r="232" spans="1:53" ht="39.950000000000003" hidden="1" customHeight="1" outlineLevel="4" x14ac:dyDescent="0.2">
      <c r="A232" s="258"/>
      <c r="B232" s="256"/>
      <c r="C232" s="10" t="s">
        <v>178</v>
      </c>
      <c r="D232" s="10" t="s">
        <v>178</v>
      </c>
      <c r="E232" s="181" t="s">
        <v>211</v>
      </c>
      <c r="F232" s="5" t="s">
        <v>209</v>
      </c>
      <c r="G232" s="5" t="s">
        <v>209</v>
      </c>
      <c r="H232" s="10"/>
      <c r="I232" s="10"/>
      <c r="J232" s="10" t="s">
        <v>195</v>
      </c>
      <c r="K232" s="10">
        <v>0</v>
      </c>
      <c r="L232" s="6">
        <v>0</v>
      </c>
      <c r="M232" s="6">
        <v>0</v>
      </c>
      <c r="N232" s="103" t="s">
        <v>210</v>
      </c>
      <c r="O232" s="103" t="s">
        <v>210</v>
      </c>
      <c r="P232" s="104">
        <v>0</v>
      </c>
      <c r="Q232" s="104">
        <v>0</v>
      </c>
      <c r="R232" s="104">
        <v>0</v>
      </c>
      <c r="S232" s="104">
        <v>0</v>
      </c>
      <c r="T232" s="104">
        <v>0</v>
      </c>
      <c r="U232" s="143">
        <v>0</v>
      </c>
      <c r="V232" s="104">
        <v>1</v>
      </c>
      <c r="W232" s="104">
        <v>0</v>
      </c>
      <c r="X232" s="104">
        <v>0</v>
      </c>
      <c r="Y232" s="104">
        <v>0</v>
      </c>
      <c r="Z232" s="104">
        <v>0</v>
      </c>
      <c r="AA232" s="104">
        <v>0</v>
      </c>
      <c r="AB232" s="194">
        <f t="shared" si="68"/>
        <v>1</v>
      </c>
      <c r="AC232" s="105">
        <v>0</v>
      </c>
      <c r="AD232" s="105">
        <v>0</v>
      </c>
      <c r="AE232" s="105">
        <v>0</v>
      </c>
      <c r="AF232" s="105">
        <v>0</v>
      </c>
      <c r="AG232" s="104">
        <v>0</v>
      </c>
      <c r="AH232" s="143">
        <v>0</v>
      </c>
      <c r="AI232" s="105">
        <v>0</v>
      </c>
      <c r="AJ232" s="105">
        <v>0</v>
      </c>
      <c r="AK232" s="105">
        <v>0</v>
      </c>
      <c r="AL232" s="105">
        <v>0</v>
      </c>
      <c r="AM232" s="105">
        <v>0</v>
      </c>
      <c r="AN232" s="105">
        <v>0</v>
      </c>
      <c r="AO232" s="21">
        <f t="shared" si="69"/>
        <v>0</v>
      </c>
      <c r="AP232" s="189" t="str">
        <f t="shared" si="70"/>
        <v/>
      </c>
      <c r="AQ232" s="91" t="str">
        <f>+IF(AP232="","",IF(AND(SUM($P232:U232)=1,SUM($AC232:AH232)=1),"TERMINADA",IF(SUM($P232:U232)=0,"SIN INICIAR",IF(AP232&gt;1,"ADELANTADA",IF(AP232&lt;0.6,"CRÍTICA",IF(AP232&lt;0.95,"EN PROCESO","GESTIÓN NORMAL"))))))</f>
        <v/>
      </c>
      <c r="AR232" s="38" t="str">
        <f t="shared" si="71"/>
        <v/>
      </c>
      <c r="AS232" s="71"/>
      <c r="AT232" s="71"/>
      <c r="AU232" s="71"/>
      <c r="BA232" s="236">
        <f t="shared" si="60"/>
        <v>1</v>
      </c>
    </row>
    <row r="233" spans="1:53" ht="39.950000000000003" hidden="1" customHeight="1" outlineLevel="4" x14ac:dyDescent="0.2">
      <c r="A233" s="258"/>
      <c r="B233" s="256"/>
      <c r="C233" s="10" t="s">
        <v>178</v>
      </c>
      <c r="D233" s="10" t="s">
        <v>178</v>
      </c>
      <c r="E233" s="181" t="s">
        <v>202</v>
      </c>
      <c r="F233" s="5" t="s">
        <v>203</v>
      </c>
      <c r="G233" s="5" t="s">
        <v>204</v>
      </c>
      <c r="H233" s="10"/>
      <c r="I233" s="10"/>
      <c r="J233" s="10"/>
      <c r="K233" s="10">
        <v>0</v>
      </c>
      <c r="L233" s="6">
        <v>0</v>
      </c>
      <c r="M233" s="6">
        <v>0</v>
      </c>
      <c r="N233" s="103" t="s">
        <v>193</v>
      </c>
      <c r="O233" s="103" t="s">
        <v>205</v>
      </c>
      <c r="P233" s="104">
        <v>0</v>
      </c>
      <c r="Q233" s="104">
        <v>0</v>
      </c>
      <c r="R233" s="104">
        <v>0</v>
      </c>
      <c r="S233" s="104">
        <v>0</v>
      </c>
      <c r="T233" s="104">
        <v>0.9</v>
      </c>
      <c r="U233" s="143">
        <v>0.1</v>
      </c>
      <c r="V233" s="104">
        <v>0</v>
      </c>
      <c r="W233" s="104">
        <v>0</v>
      </c>
      <c r="X233" s="104">
        <v>0</v>
      </c>
      <c r="Y233" s="104">
        <v>0</v>
      </c>
      <c r="Z233" s="104">
        <v>0</v>
      </c>
      <c r="AA233" s="104">
        <v>0</v>
      </c>
      <c r="AB233" s="194">
        <f t="shared" si="68"/>
        <v>1</v>
      </c>
      <c r="AC233" s="105">
        <v>0</v>
      </c>
      <c r="AD233" s="105">
        <v>0</v>
      </c>
      <c r="AE233" s="105">
        <v>0</v>
      </c>
      <c r="AF233" s="105">
        <v>0</v>
      </c>
      <c r="AG233" s="104">
        <v>0.9</v>
      </c>
      <c r="AH233" s="143">
        <v>0</v>
      </c>
      <c r="AI233" s="105">
        <v>0</v>
      </c>
      <c r="AJ233" s="105">
        <v>0</v>
      </c>
      <c r="AK233" s="105">
        <v>0</v>
      </c>
      <c r="AL233" s="105">
        <v>0</v>
      </c>
      <c r="AM233" s="105">
        <v>0</v>
      </c>
      <c r="AN233" s="105">
        <v>0</v>
      </c>
      <c r="AO233" s="21">
        <f t="shared" si="69"/>
        <v>0.9</v>
      </c>
      <c r="AP233" s="189">
        <f t="shared" si="70"/>
        <v>0.9</v>
      </c>
      <c r="AQ233" s="91" t="str">
        <f>+IF(AP233="","",IF(AND(SUM($P233:U233)=1,SUM($AC233:AH233)=1),"TERMINADA",IF(SUM($P233:U233)=0,"SIN INICIAR",IF(AP233&gt;1,"ADELANTADA",IF(AP233&lt;0.6,"CRÍTICA",IF(AP233&lt;0.95,"EN PROCESO","GESTIÓN NORMAL"))))))</f>
        <v>EN PROCESO</v>
      </c>
      <c r="AR233" s="38" t="str">
        <f t="shared" si="71"/>
        <v>K</v>
      </c>
      <c r="AS233" s="71" t="s">
        <v>1459</v>
      </c>
      <c r="AT233" s="71" t="s">
        <v>1541</v>
      </c>
      <c r="AU233" s="71"/>
      <c r="BA233" s="236">
        <f t="shared" si="60"/>
        <v>9.9999999999999978E-2</v>
      </c>
    </row>
    <row r="234" spans="1:53" ht="39.950000000000003" hidden="1" customHeight="1" outlineLevel="4" x14ac:dyDescent="0.2">
      <c r="A234" s="258"/>
      <c r="B234" s="256"/>
      <c r="C234" s="10" t="s">
        <v>178</v>
      </c>
      <c r="D234" s="10" t="s">
        <v>178</v>
      </c>
      <c r="E234" s="181" t="s">
        <v>206</v>
      </c>
      <c r="F234" s="5">
        <v>42401</v>
      </c>
      <c r="G234" s="5" t="s">
        <v>207</v>
      </c>
      <c r="H234" s="10"/>
      <c r="I234" s="10"/>
      <c r="J234" s="10" t="s">
        <v>195</v>
      </c>
      <c r="K234" s="10">
        <v>0</v>
      </c>
      <c r="L234" s="6">
        <v>0</v>
      </c>
      <c r="M234" s="6">
        <v>0</v>
      </c>
      <c r="N234" s="103" t="s">
        <v>192</v>
      </c>
      <c r="O234" s="103" t="s">
        <v>201</v>
      </c>
      <c r="P234" s="104">
        <v>0</v>
      </c>
      <c r="Q234" s="104">
        <v>0</v>
      </c>
      <c r="R234" s="104">
        <v>0</v>
      </c>
      <c r="S234" s="104">
        <v>0</v>
      </c>
      <c r="T234" s="104">
        <v>0</v>
      </c>
      <c r="U234" s="143">
        <v>0</v>
      </c>
      <c r="V234" s="104">
        <v>1</v>
      </c>
      <c r="W234" s="104">
        <v>0</v>
      </c>
      <c r="X234" s="104">
        <v>0</v>
      </c>
      <c r="Y234" s="104">
        <v>0</v>
      </c>
      <c r="Z234" s="104">
        <v>0</v>
      </c>
      <c r="AA234" s="104">
        <v>0</v>
      </c>
      <c r="AB234" s="194">
        <f t="shared" si="68"/>
        <v>1</v>
      </c>
      <c r="AC234" s="105">
        <v>0</v>
      </c>
      <c r="AD234" s="105">
        <v>0</v>
      </c>
      <c r="AE234" s="105">
        <v>0</v>
      </c>
      <c r="AF234" s="105">
        <v>0</v>
      </c>
      <c r="AG234" s="104">
        <v>0</v>
      </c>
      <c r="AH234" s="143">
        <v>0</v>
      </c>
      <c r="AI234" s="105">
        <v>0</v>
      </c>
      <c r="AJ234" s="105">
        <v>0</v>
      </c>
      <c r="AK234" s="105">
        <v>0</v>
      </c>
      <c r="AL234" s="105">
        <v>0</v>
      </c>
      <c r="AM234" s="105">
        <v>0</v>
      </c>
      <c r="AN234" s="105">
        <v>0</v>
      </c>
      <c r="AO234" s="21">
        <f t="shared" si="69"/>
        <v>0</v>
      </c>
      <c r="AP234" s="189" t="str">
        <f t="shared" si="70"/>
        <v/>
      </c>
      <c r="AQ234" s="91" t="str">
        <f>+IF(AP234="","",IF(AND(SUM($P234:U234)=1,SUM($AC234:AH234)=1),"TERMINADA",IF(SUM($P234:U234)=0,"SIN INICIAR",IF(AP234&gt;1,"ADELANTADA",IF(AP234&lt;0.6,"CRÍTICA",IF(AP234&lt;0.95,"EN PROCESO","GESTIÓN NORMAL"))))))</f>
        <v/>
      </c>
      <c r="AR234" s="38" t="str">
        <f t="shared" si="71"/>
        <v/>
      </c>
      <c r="AS234" s="71" t="s">
        <v>1460</v>
      </c>
      <c r="AT234" s="71" t="s">
        <v>1458</v>
      </c>
      <c r="AU234" s="71"/>
      <c r="BA234" s="236">
        <f t="shared" si="60"/>
        <v>1</v>
      </c>
    </row>
    <row r="235" spans="1:53" ht="39.950000000000003" hidden="1" customHeight="1" outlineLevel="4" x14ac:dyDescent="0.2">
      <c r="A235" s="258"/>
      <c r="B235" s="256"/>
      <c r="C235" s="10" t="s">
        <v>178</v>
      </c>
      <c r="D235" s="10" t="s">
        <v>178</v>
      </c>
      <c r="E235" s="181" t="s">
        <v>208</v>
      </c>
      <c r="F235" s="5" t="s">
        <v>209</v>
      </c>
      <c r="G235" s="5" t="s">
        <v>209</v>
      </c>
      <c r="H235" s="10"/>
      <c r="I235" s="10"/>
      <c r="J235" s="10" t="s">
        <v>195</v>
      </c>
      <c r="K235" s="10">
        <v>0</v>
      </c>
      <c r="L235" s="6">
        <v>0</v>
      </c>
      <c r="M235" s="6">
        <v>0</v>
      </c>
      <c r="N235" s="103" t="s">
        <v>210</v>
      </c>
      <c r="O235" s="103" t="s">
        <v>210</v>
      </c>
      <c r="P235" s="104">
        <v>0</v>
      </c>
      <c r="Q235" s="104">
        <v>0</v>
      </c>
      <c r="R235" s="104">
        <v>0</v>
      </c>
      <c r="S235" s="104">
        <v>0</v>
      </c>
      <c r="T235" s="104">
        <v>0</v>
      </c>
      <c r="U235" s="143">
        <v>0</v>
      </c>
      <c r="V235" s="104">
        <v>1</v>
      </c>
      <c r="W235" s="104">
        <v>0</v>
      </c>
      <c r="X235" s="104">
        <v>0</v>
      </c>
      <c r="Y235" s="104">
        <v>0</v>
      </c>
      <c r="Z235" s="104">
        <v>0</v>
      </c>
      <c r="AA235" s="104">
        <v>0</v>
      </c>
      <c r="AB235" s="194">
        <f t="shared" si="68"/>
        <v>1</v>
      </c>
      <c r="AC235" s="105">
        <v>0</v>
      </c>
      <c r="AD235" s="105">
        <v>0</v>
      </c>
      <c r="AE235" s="105">
        <v>0</v>
      </c>
      <c r="AF235" s="105">
        <v>0</v>
      </c>
      <c r="AG235" s="104">
        <v>0</v>
      </c>
      <c r="AH235" s="143">
        <v>0</v>
      </c>
      <c r="AI235" s="105">
        <v>0</v>
      </c>
      <c r="AJ235" s="105">
        <v>0</v>
      </c>
      <c r="AK235" s="105">
        <v>0</v>
      </c>
      <c r="AL235" s="105">
        <v>0</v>
      </c>
      <c r="AM235" s="105">
        <v>0</v>
      </c>
      <c r="AN235" s="105">
        <v>0</v>
      </c>
      <c r="AO235" s="21">
        <f t="shared" si="69"/>
        <v>0</v>
      </c>
      <c r="AP235" s="189" t="str">
        <f t="shared" si="70"/>
        <v/>
      </c>
      <c r="AQ235" s="91" t="str">
        <f>+IF(AP235="","",IF(AND(SUM($P235:U235)=1,SUM($AC235:AH235)=1),"TERMINADA",IF(SUM($P235:U235)=0,"SIN INICIAR",IF(AP235&gt;1,"ADELANTADA",IF(AP235&lt;0.6,"CRÍTICA",IF(AP235&lt;0.95,"EN PROCESO","GESTIÓN NORMAL"))))))</f>
        <v/>
      </c>
      <c r="AR235" s="38" t="str">
        <f t="shared" si="71"/>
        <v/>
      </c>
      <c r="AS235" s="71"/>
      <c r="AT235" s="71" t="s">
        <v>1458</v>
      </c>
      <c r="AU235" s="71"/>
      <c r="BA235" s="236">
        <f t="shared" si="60"/>
        <v>1</v>
      </c>
    </row>
    <row r="236" spans="1:53" ht="39.950000000000003" hidden="1" customHeight="1" outlineLevel="4" x14ac:dyDescent="0.2">
      <c r="A236" s="258"/>
      <c r="B236" s="256"/>
      <c r="C236" s="10" t="s">
        <v>178</v>
      </c>
      <c r="D236" s="10" t="s">
        <v>178</v>
      </c>
      <c r="E236" s="181" t="s">
        <v>909</v>
      </c>
      <c r="F236" s="5" t="s">
        <v>213</v>
      </c>
      <c r="G236" s="5">
        <v>42411</v>
      </c>
      <c r="H236" s="10"/>
      <c r="I236" s="10"/>
      <c r="J236" s="10" t="s">
        <v>195</v>
      </c>
      <c r="K236" s="10">
        <v>0</v>
      </c>
      <c r="L236" s="6">
        <v>0</v>
      </c>
      <c r="M236" s="6">
        <v>0</v>
      </c>
      <c r="N236" s="103" t="s">
        <v>193</v>
      </c>
      <c r="O236" s="103" t="s">
        <v>193</v>
      </c>
      <c r="P236" s="104">
        <v>0</v>
      </c>
      <c r="Q236" s="104">
        <v>1</v>
      </c>
      <c r="R236" s="104">
        <v>0</v>
      </c>
      <c r="S236" s="104">
        <v>0</v>
      </c>
      <c r="T236" s="104">
        <v>0</v>
      </c>
      <c r="U236" s="143">
        <v>0</v>
      </c>
      <c r="V236" s="104">
        <v>0</v>
      </c>
      <c r="W236" s="104">
        <v>0</v>
      </c>
      <c r="X236" s="104">
        <v>0</v>
      </c>
      <c r="Y236" s="104">
        <v>0</v>
      </c>
      <c r="Z236" s="104">
        <v>0</v>
      </c>
      <c r="AA236" s="104">
        <v>0</v>
      </c>
      <c r="AB236" s="194">
        <f t="shared" si="68"/>
        <v>1</v>
      </c>
      <c r="AC236" s="105">
        <v>0</v>
      </c>
      <c r="AD236" s="105">
        <v>0.33</v>
      </c>
      <c r="AE236" s="105">
        <v>0</v>
      </c>
      <c r="AF236" s="105">
        <v>0</v>
      </c>
      <c r="AG236" s="104">
        <v>0.37</v>
      </c>
      <c r="AH236" s="143">
        <v>0</v>
      </c>
      <c r="AI236" s="105">
        <v>0</v>
      </c>
      <c r="AJ236" s="105">
        <v>0</v>
      </c>
      <c r="AK236" s="105">
        <v>0</v>
      </c>
      <c r="AL236" s="105">
        <v>0</v>
      </c>
      <c r="AM236" s="105">
        <v>0</v>
      </c>
      <c r="AN236" s="105">
        <v>0</v>
      </c>
      <c r="AO236" s="21">
        <f t="shared" si="69"/>
        <v>0.7</v>
      </c>
      <c r="AP236" s="189">
        <f t="shared" si="70"/>
        <v>0.7</v>
      </c>
      <c r="AQ236" s="91" t="str">
        <f>+IF(AP236="","",IF(AND(SUM($P236:U236)=1,SUM($AC236:AH236)=1),"TERMINADA",IF(SUM($P236:U236)=0,"SIN INICIAR",IF(AP236&gt;1,"ADELANTADA",IF(AP236&lt;0.6,"CRÍTICA",IF(AP236&lt;0.95,"EN PROCESO","GESTIÓN NORMAL"))))))</f>
        <v>EN PROCESO</v>
      </c>
      <c r="AR236" s="38" t="str">
        <f t="shared" si="71"/>
        <v>K</v>
      </c>
      <c r="AS236" s="71" t="s">
        <v>1459</v>
      </c>
      <c r="AT236" s="71" t="s">
        <v>1540</v>
      </c>
      <c r="AU236" s="71"/>
      <c r="BA236" s="236">
        <f t="shared" si="60"/>
        <v>0.30000000000000004</v>
      </c>
    </row>
    <row r="237" spans="1:53" ht="27.95" hidden="1" customHeight="1" outlineLevel="4" x14ac:dyDescent="0.2">
      <c r="A237" s="258"/>
      <c r="B237" s="256"/>
      <c r="C237" s="10" t="s">
        <v>178</v>
      </c>
      <c r="D237" s="10" t="s">
        <v>178</v>
      </c>
      <c r="E237" s="181" t="s">
        <v>212</v>
      </c>
      <c r="F237" s="5">
        <v>42095</v>
      </c>
      <c r="G237" s="5">
        <v>42241</v>
      </c>
      <c r="H237" s="10"/>
      <c r="I237" s="10"/>
      <c r="J237" s="10" t="s">
        <v>195</v>
      </c>
      <c r="K237" s="10">
        <v>0</v>
      </c>
      <c r="L237" s="6">
        <v>0</v>
      </c>
      <c r="M237" s="6">
        <v>0</v>
      </c>
      <c r="N237" s="103" t="s">
        <v>201</v>
      </c>
      <c r="O237" s="103" t="s">
        <v>182</v>
      </c>
      <c r="P237" s="104">
        <v>0</v>
      </c>
      <c r="Q237" s="104">
        <v>0</v>
      </c>
      <c r="R237" s="104">
        <v>0</v>
      </c>
      <c r="S237" s="104">
        <v>0</v>
      </c>
      <c r="T237" s="104">
        <v>0</v>
      </c>
      <c r="U237" s="143">
        <v>0</v>
      </c>
      <c r="V237" s="104">
        <v>0</v>
      </c>
      <c r="W237" s="104">
        <v>1</v>
      </c>
      <c r="X237" s="104">
        <v>0</v>
      </c>
      <c r="Y237" s="104">
        <v>0</v>
      </c>
      <c r="Z237" s="104">
        <v>0</v>
      </c>
      <c r="AA237" s="104">
        <v>0</v>
      </c>
      <c r="AB237" s="194">
        <f t="shared" si="68"/>
        <v>1</v>
      </c>
      <c r="AC237" s="105">
        <v>0</v>
      </c>
      <c r="AD237" s="105">
        <v>0</v>
      </c>
      <c r="AE237" s="105">
        <v>0</v>
      </c>
      <c r="AF237" s="105">
        <v>0</v>
      </c>
      <c r="AG237" s="104">
        <v>0</v>
      </c>
      <c r="AH237" s="143">
        <v>0</v>
      </c>
      <c r="AI237" s="105">
        <v>0</v>
      </c>
      <c r="AJ237" s="105">
        <v>0</v>
      </c>
      <c r="AK237" s="105">
        <v>0</v>
      </c>
      <c r="AL237" s="105">
        <v>0</v>
      </c>
      <c r="AM237" s="105">
        <v>0</v>
      </c>
      <c r="AN237" s="105">
        <v>0</v>
      </c>
      <c r="AO237" s="21">
        <f t="shared" si="69"/>
        <v>0</v>
      </c>
      <c r="AP237" s="189" t="str">
        <f t="shared" si="70"/>
        <v/>
      </c>
      <c r="AQ237" s="91" t="str">
        <f>+IF(AP237="","",IF(AND(SUM($P237:U237)=1,SUM($AC237:AH237)=1),"TERMINADA",IF(SUM($P237:U237)=0,"SIN INICIAR",IF(AP237&gt;1,"ADELANTADA",IF(AP237&lt;0.6,"CRÍTICA",IF(AP237&lt;0.95,"EN PROCESO","GESTIÓN NORMAL"))))))</f>
        <v/>
      </c>
      <c r="AR237" s="38" t="str">
        <f t="shared" si="71"/>
        <v/>
      </c>
      <c r="AS237" s="71"/>
      <c r="AT237" s="71"/>
      <c r="AU237" s="71"/>
      <c r="BA237" s="236">
        <f t="shared" si="60"/>
        <v>1</v>
      </c>
    </row>
    <row r="238" spans="1:53" ht="41.1" hidden="1" customHeight="1" outlineLevel="4" x14ac:dyDescent="0.2">
      <c r="A238" s="258"/>
      <c r="B238" s="256"/>
      <c r="C238" s="10" t="s">
        <v>178</v>
      </c>
      <c r="D238" s="10" t="s">
        <v>178</v>
      </c>
      <c r="E238" s="181" t="s">
        <v>1422</v>
      </c>
      <c r="F238" s="5">
        <v>42429</v>
      </c>
      <c r="G238" s="5">
        <v>42433</v>
      </c>
      <c r="H238" s="10"/>
      <c r="I238" s="10"/>
      <c r="J238" s="10" t="s">
        <v>195</v>
      </c>
      <c r="K238" s="10">
        <v>0</v>
      </c>
      <c r="L238" s="6">
        <v>0</v>
      </c>
      <c r="M238" s="6">
        <v>0</v>
      </c>
      <c r="N238" s="103" t="s">
        <v>193</v>
      </c>
      <c r="O238" s="103" t="s">
        <v>193</v>
      </c>
      <c r="P238" s="104">
        <v>0</v>
      </c>
      <c r="Q238" s="104">
        <v>0</v>
      </c>
      <c r="R238" s="104">
        <v>0</v>
      </c>
      <c r="S238" s="104">
        <v>1</v>
      </c>
      <c r="T238" s="104">
        <v>0</v>
      </c>
      <c r="U238" s="143">
        <v>0</v>
      </c>
      <c r="V238" s="104">
        <v>0</v>
      </c>
      <c r="W238" s="104">
        <v>0</v>
      </c>
      <c r="X238" s="104">
        <v>0</v>
      </c>
      <c r="Y238" s="104">
        <v>0</v>
      </c>
      <c r="Z238" s="104">
        <v>0</v>
      </c>
      <c r="AA238" s="104">
        <v>0</v>
      </c>
      <c r="AB238" s="194">
        <f t="shared" si="68"/>
        <v>1</v>
      </c>
      <c r="AC238" s="105">
        <v>0</v>
      </c>
      <c r="AD238" s="105">
        <v>0</v>
      </c>
      <c r="AE238" s="105">
        <v>0</v>
      </c>
      <c r="AF238" s="105">
        <v>0</v>
      </c>
      <c r="AG238" s="104">
        <v>0.9</v>
      </c>
      <c r="AH238" s="143">
        <v>0</v>
      </c>
      <c r="AI238" s="105">
        <v>0</v>
      </c>
      <c r="AJ238" s="105">
        <v>0</v>
      </c>
      <c r="AK238" s="105">
        <v>0</v>
      </c>
      <c r="AL238" s="105">
        <v>0</v>
      </c>
      <c r="AM238" s="105">
        <v>0</v>
      </c>
      <c r="AN238" s="105">
        <v>0</v>
      </c>
      <c r="AO238" s="21">
        <f t="shared" si="69"/>
        <v>0.9</v>
      </c>
      <c r="AP238" s="189">
        <f t="shared" si="70"/>
        <v>0.9</v>
      </c>
      <c r="AQ238" s="91" t="str">
        <f>+IF(AP238="","",IF(AND(SUM($P238:U238)=1,SUM($AC238:AH238)=1),"TERMINADA",IF(SUM($P238:U238)=0,"SIN INICIAR",IF(AP238&gt;1,"ADELANTADA",IF(AP238&lt;0.6,"CRÍTICA",IF(AP238&lt;0.95,"EN PROCESO","GESTIÓN NORMAL"))))))</f>
        <v>EN PROCESO</v>
      </c>
      <c r="AR238" s="38" t="str">
        <f t="shared" si="71"/>
        <v>K</v>
      </c>
      <c r="AS238" s="71" t="s">
        <v>1259</v>
      </c>
      <c r="AT238" s="71" t="s">
        <v>1542</v>
      </c>
      <c r="AU238" s="71"/>
      <c r="BA238" s="236">
        <f t="shared" si="60"/>
        <v>9.9999999999999978E-2</v>
      </c>
    </row>
    <row r="239" spans="1:53" ht="27.95" hidden="1" customHeight="1" outlineLevel="4" x14ac:dyDescent="0.2">
      <c r="A239" s="258"/>
      <c r="B239" s="256"/>
      <c r="C239" s="10" t="s">
        <v>178</v>
      </c>
      <c r="D239" s="10" t="s">
        <v>178</v>
      </c>
      <c r="E239" s="181" t="s">
        <v>1423</v>
      </c>
      <c r="F239" s="5">
        <v>42275</v>
      </c>
      <c r="G239" s="5">
        <v>42429</v>
      </c>
      <c r="H239" s="10"/>
      <c r="I239" s="10"/>
      <c r="J239" s="10" t="s">
        <v>195</v>
      </c>
      <c r="K239" s="10">
        <v>0</v>
      </c>
      <c r="L239" s="6">
        <v>0</v>
      </c>
      <c r="M239" s="6">
        <v>0</v>
      </c>
      <c r="N239" s="103" t="s">
        <v>192</v>
      </c>
      <c r="O239" s="103" t="s">
        <v>193</v>
      </c>
      <c r="P239" s="104">
        <v>0</v>
      </c>
      <c r="Q239" s="104">
        <v>1</v>
      </c>
      <c r="R239" s="104">
        <v>0</v>
      </c>
      <c r="S239" s="104">
        <v>0</v>
      </c>
      <c r="T239" s="104">
        <v>0</v>
      </c>
      <c r="U239" s="143">
        <v>0</v>
      </c>
      <c r="V239" s="104">
        <v>0</v>
      </c>
      <c r="W239" s="104">
        <v>0</v>
      </c>
      <c r="X239" s="104">
        <v>0</v>
      </c>
      <c r="Y239" s="104">
        <v>0</v>
      </c>
      <c r="Z239" s="104">
        <v>0</v>
      </c>
      <c r="AA239" s="104">
        <v>0</v>
      </c>
      <c r="AB239" s="194">
        <f t="shared" si="68"/>
        <v>1</v>
      </c>
      <c r="AC239" s="105">
        <v>0</v>
      </c>
      <c r="AD239" s="105">
        <v>0</v>
      </c>
      <c r="AE239" s="105">
        <v>0</v>
      </c>
      <c r="AF239" s="105">
        <v>0</v>
      </c>
      <c r="AG239" s="104">
        <v>0.9</v>
      </c>
      <c r="AH239" s="143">
        <v>0</v>
      </c>
      <c r="AI239" s="105">
        <v>0</v>
      </c>
      <c r="AJ239" s="105">
        <v>0</v>
      </c>
      <c r="AK239" s="105">
        <v>0</v>
      </c>
      <c r="AL239" s="105">
        <v>0</v>
      </c>
      <c r="AM239" s="105">
        <v>0</v>
      </c>
      <c r="AN239" s="105">
        <v>0</v>
      </c>
      <c r="AO239" s="21">
        <f t="shared" si="69"/>
        <v>0.9</v>
      </c>
      <c r="AP239" s="189">
        <f t="shared" si="70"/>
        <v>0.9</v>
      </c>
      <c r="AQ239" s="91" t="str">
        <f>+IF(AP239="","",IF(AND(SUM($P239:U239)=1,SUM($AC239:AH239)=1),"TERMINADA",IF(SUM($P239:U239)=0,"SIN INICIAR",IF(AP239&gt;1,"ADELANTADA",IF(AP239&lt;0.6,"CRÍTICA",IF(AP239&lt;0.95,"EN PROCESO","GESTIÓN NORMAL"))))))</f>
        <v>EN PROCESO</v>
      </c>
      <c r="AR239" s="38" t="str">
        <f t="shared" si="71"/>
        <v>K</v>
      </c>
      <c r="AS239" s="71" t="s">
        <v>1259</v>
      </c>
      <c r="AT239" s="71" t="s">
        <v>1542</v>
      </c>
      <c r="AU239" s="71"/>
      <c r="BA239" s="236">
        <f t="shared" si="60"/>
        <v>9.9999999999999978E-2</v>
      </c>
    </row>
    <row r="240" spans="1:53" ht="63" hidden="1" customHeight="1" outlineLevel="4" x14ac:dyDescent="0.2">
      <c r="A240" s="258"/>
      <c r="B240" s="256"/>
      <c r="C240" s="10" t="s">
        <v>178</v>
      </c>
      <c r="D240" s="10" t="s">
        <v>178</v>
      </c>
      <c r="E240" s="181" t="s">
        <v>1424</v>
      </c>
      <c r="F240" s="5">
        <v>42429</v>
      </c>
      <c r="G240" s="5" t="s">
        <v>214</v>
      </c>
      <c r="H240" s="10"/>
      <c r="I240" s="10"/>
      <c r="J240" s="10" t="s">
        <v>195</v>
      </c>
      <c r="K240" s="10">
        <v>0</v>
      </c>
      <c r="L240" s="6">
        <v>0</v>
      </c>
      <c r="M240" s="6">
        <v>0</v>
      </c>
      <c r="N240" s="103" t="s">
        <v>193</v>
      </c>
      <c r="O240" s="103" t="s">
        <v>193</v>
      </c>
      <c r="P240" s="104">
        <v>0</v>
      </c>
      <c r="Q240" s="104">
        <v>0</v>
      </c>
      <c r="R240" s="104">
        <v>1</v>
      </c>
      <c r="S240" s="104">
        <v>0</v>
      </c>
      <c r="T240" s="104">
        <v>0</v>
      </c>
      <c r="U240" s="143">
        <v>0</v>
      </c>
      <c r="V240" s="104">
        <v>0</v>
      </c>
      <c r="W240" s="104">
        <v>0</v>
      </c>
      <c r="X240" s="104">
        <v>0</v>
      </c>
      <c r="Y240" s="104">
        <v>0</v>
      </c>
      <c r="Z240" s="104">
        <v>0</v>
      </c>
      <c r="AA240" s="104">
        <v>0</v>
      </c>
      <c r="AB240" s="194">
        <f t="shared" si="68"/>
        <v>1</v>
      </c>
      <c r="AC240" s="105">
        <v>0</v>
      </c>
      <c r="AD240" s="105">
        <v>0</v>
      </c>
      <c r="AE240" s="105">
        <v>0</v>
      </c>
      <c r="AF240" s="105">
        <v>0.7</v>
      </c>
      <c r="AG240" s="104">
        <v>0</v>
      </c>
      <c r="AH240" s="143">
        <v>0</v>
      </c>
      <c r="AI240" s="105">
        <v>0</v>
      </c>
      <c r="AJ240" s="105">
        <v>0</v>
      </c>
      <c r="AK240" s="105">
        <v>0</v>
      </c>
      <c r="AL240" s="105">
        <v>0</v>
      </c>
      <c r="AM240" s="105">
        <v>0</v>
      </c>
      <c r="AN240" s="105">
        <v>0</v>
      </c>
      <c r="AO240" s="21">
        <f t="shared" si="69"/>
        <v>0.7</v>
      </c>
      <c r="AP240" s="189">
        <f t="shared" si="70"/>
        <v>0.7</v>
      </c>
      <c r="AQ240" s="91" t="str">
        <f>+IF(AP240="","",IF(AND(SUM($P240:U240)=1,SUM($AC240:AH240)=1),"TERMINADA",IF(SUM($P240:U240)=0,"SIN INICIAR",IF(AP240&gt;1,"ADELANTADA",IF(AP240&lt;0.6,"CRÍTICA",IF(AP240&lt;0.95,"EN PROCESO","GESTIÓN NORMAL"))))))</f>
        <v>EN PROCESO</v>
      </c>
      <c r="AR240" s="38" t="str">
        <f t="shared" si="71"/>
        <v>K</v>
      </c>
      <c r="AS240" s="71" t="s">
        <v>1259</v>
      </c>
      <c r="AT240" s="71" t="s">
        <v>1542</v>
      </c>
      <c r="AU240" s="71"/>
      <c r="BA240" s="236">
        <f t="shared" si="60"/>
        <v>0.30000000000000004</v>
      </c>
    </row>
    <row r="241" spans="1:53" ht="45" hidden="1" customHeight="1" outlineLevel="4" x14ac:dyDescent="0.2">
      <c r="A241" s="258"/>
      <c r="B241" s="256"/>
      <c r="C241" s="10" t="s">
        <v>178</v>
      </c>
      <c r="D241" s="10" t="s">
        <v>178</v>
      </c>
      <c r="E241" s="181" t="s">
        <v>1425</v>
      </c>
      <c r="F241" s="5">
        <v>42401</v>
      </c>
      <c r="G241" s="5">
        <v>42460</v>
      </c>
      <c r="H241" s="10"/>
      <c r="I241" s="10"/>
      <c r="J241" s="10" t="s">
        <v>195</v>
      </c>
      <c r="K241" s="10">
        <v>0</v>
      </c>
      <c r="L241" s="6">
        <v>0</v>
      </c>
      <c r="M241" s="6">
        <v>0</v>
      </c>
      <c r="N241" s="103" t="s">
        <v>193</v>
      </c>
      <c r="O241" s="103" t="s">
        <v>205</v>
      </c>
      <c r="P241" s="104">
        <v>0</v>
      </c>
      <c r="Q241" s="104">
        <v>0.5</v>
      </c>
      <c r="R241" s="104">
        <v>0.5</v>
      </c>
      <c r="S241" s="104">
        <v>0</v>
      </c>
      <c r="T241" s="104">
        <v>0</v>
      </c>
      <c r="U241" s="143">
        <v>0</v>
      </c>
      <c r="V241" s="104">
        <v>0</v>
      </c>
      <c r="W241" s="104">
        <v>0</v>
      </c>
      <c r="X241" s="104">
        <v>0</v>
      </c>
      <c r="Y241" s="104">
        <v>0</v>
      </c>
      <c r="Z241" s="104">
        <v>0</v>
      </c>
      <c r="AA241" s="104">
        <v>0</v>
      </c>
      <c r="AB241" s="194">
        <f t="shared" si="68"/>
        <v>1</v>
      </c>
      <c r="AC241" s="105">
        <v>0</v>
      </c>
      <c r="AD241" s="105">
        <v>0</v>
      </c>
      <c r="AE241" s="105">
        <v>0.5</v>
      </c>
      <c r="AF241" s="105">
        <v>0.4</v>
      </c>
      <c r="AG241" s="104">
        <v>0</v>
      </c>
      <c r="AH241" s="143">
        <v>0</v>
      </c>
      <c r="AI241" s="105">
        <v>0</v>
      </c>
      <c r="AJ241" s="105">
        <v>0</v>
      </c>
      <c r="AK241" s="105">
        <v>0</v>
      </c>
      <c r="AL241" s="105">
        <v>0</v>
      </c>
      <c r="AM241" s="105">
        <v>0</v>
      </c>
      <c r="AN241" s="105">
        <v>0</v>
      </c>
      <c r="AO241" s="21">
        <f t="shared" si="69"/>
        <v>0.9</v>
      </c>
      <c r="AP241" s="189">
        <f t="shared" si="70"/>
        <v>0.9</v>
      </c>
      <c r="AQ241" s="91" t="str">
        <f>+IF(AP241="","",IF(AND(SUM($P241:U241)=1,SUM($AC241:AH241)=1),"TERMINADA",IF(SUM($P241:U241)=0,"SIN INICIAR",IF(AP241&gt;1,"ADELANTADA",IF(AP241&lt;0.6,"CRÍTICA",IF(AP241&lt;0.95,"EN PROCESO","GESTIÓN NORMAL"))))))</f>
        <v>EN PROCESO</v>
      </c>
      <c r="AR241" s="38" t="str">
        <f t="shared" si="71"/>
        <v>K</v>
      </c>
      <c r="AS241" s="71" t="s">
        <v>1259</v>
      </c>
      <c r="AT241" s="71" t="s">
        <v>1542</v>
      </c>
      <c r="AU241" s="71"/>
      <c r="BA241" s="236">
        <f t="shared" si="60"/>
        <v>9.9999999999999978E-2</v>
      </c>
    </row>
    <row r="242" spans="1:53" ht="27.95" hidden="1" customHeight="1" outlineLevel="4" x14ac:dyDescent="0.2">
      <c r="A242" s="258"/>
      <c r="B242" s="256"/>
      <c r="C242" s="10" t="s">
        <v>178</v>
      </c>
      <c r="D242" s="10" t="s">
        <v>178</v>
      </c>
      <c r="E242" s="181" t="s">
        <v>1426</v>
      </c>
      <c r="F242" s="5">
        <v>42469</v>
      </c>
      <c r="G242" s="5">
        <v>42470</v>
      </c>
      <c r="H242" s="10"/>
      <c r="I242" s="10"/>
      <c r="J242" s="10" t="s">
        <v>195</v>
      </c>
      <c r="K242" s="10">
        <v>0</v>
      </c>
      <c r="L242" s="6">
        <v>0</v>
      </c>
      <c r="M242" s="6">
        <v>0</v>
      </c>
      <c r="N242" s="103" t="s">
        <v>201</v>
      </c>
      <c r="O242" s="103" t="s">
        <v>201</v>
      </c>
      <c r="P242" s="104">
        <v>0</v>
      </c>
      <c r="Q242" s="104">
        <v>0.2</v>
      </c>
      <c r="R242" s="104">
        <v>0.2</v>
      </c>
      <c r="S242" s="104">
        <v>0.2</v>
      </c>
      <c r="T242" s="104">
        <v>0.2</v>
      </c>
      <c r="U242" s="143">
        <v>0.2</v>
      </c>
      <c r="V242" s="104">
        <v>0</v>
      </c>
      <c r="W242" s="104">
        <v>0</v>
      </c>
      <c r="X242" s="104">
        <v>0</v>
      </c>
      <c r="Y242" s="104">
        <v>0</v>
      </c>
      <c r="Z242" s="104">
        <v>0</v>
      </c>
      <c r="AA242" s="104">
        <v>0</v>
      </c>
      <c r="AB242" s="194">
        <f t="shared" si="68"/>
        <v>1</v>
      </c>
      <c r="AC242" s="105">
        <v>0</v>
      </c>
      <c r="AD242" s="105">
        <v>0</v>
      </c>
      <c r="AE242" s="105">
        <v>0.15</v>
      </c>
      <c r="AF242" s="105">
        <v>0.2</v>
      </c>
      <c r="AG242" s="104">
        <v>0.15</v>
      </c>
      <c r="AH242" s="143">
        <v>0.2</v>
      </c>
      <c r="AI242" s="105">
        <v>0</v>
      </c>
      <c r="AJ242" s="105">
        <v>0</v>
      </c>
      <c r="AK242" s="105">
        <v>0</v>
      </c>
      <c r="AL242" s="105">
        <v>0</v>
      </c>
      <c r="AM242" s="105">
        <v>0</v>
      </c>
      <c r="AN242" s="105">
        <v>0</v>
      </c>
      <c r="AO242" s="21">
        <f t="shared" si="69"/>
        <v>0.7</v>
      </c>
      <c r="AP242" s="189">
        <f t="shared" si="70"/>
        <v>0.7</v>
      </c>
      <c r="AQ242" s="91" t="str">
        <f>+IF(AP242="","",IF(AND(SUM($P242:U242)=1,SUM($AC242:AH242)=1),"TERMINADA",IF(SUM($P242:U242)=0,"SIN INICIAR",IF(AP242&gt;1,"ADELANTADA",IF(AP242&lt;0.6,"CRÍTICA",IF(AP242&lt;0.95,"EN PROCESO","GESTIÓN NORMAL"))))))</f>
        <v>EN PROCESO</v>
      </c>
      <c r="AR242" s="38" t="str">
        <f t="shared" si="71"/>
        <v>K</v>
      </c>
      <c r="AS242" s="71" t="s">
        <v>1461</v>
      </c>
      <c r="AT242" s="71" t="s">
        <v>1542</v>
      </c>
      <c r="AU242" s="71"/>
      <c r="BA242" s="236">
        <f t="shared" si="60"/>
        <v>0.30000000000000004</v>
      </c>
    </row>
    <row r="243" spans="1:53" ht="27.95" hidden="1" customHeight="1" outlineLevel="4" x14ac:dyDescent="0.2">
      <c r="A243" s="258"/>
      <c r="B243" s="256"/>
      <c r="C243" s="10" t="s">
        <v>178</v>
      </c>
      <c r="D243" s="10" t="s">
        <v>178</v>
      </c>
      <c r="E243" s="181" t="s">
        <v>1427</v>
      </c>
      <c r="F243" s="5" t="s">
        <v>215</v>
      </c>
      <c r="G243" s="5">
        <v>42468</v>
      </c>
      <c r="H243" s="10"/>
      <c r="I243" s="10" t="s">
        <v>36</v>
      </c>
      <c r="J243" s="10" t="s">
        <v>216</v>
      </c>
      <c r="K243" s="10">
        <v>1</v>
      </c>
      <c r="L243" s="6">
        <v>23520000</v>
      </c>
      <c r="M243" s="6">
        <v>23520000</v>
      </c>
      <c r="N243" s="103" t="s">
        <v>201</v>
      </c>
      <c r="O243" s="103" t="s">
        <v>201</v>
      </c>
      <c r="P243" s="104">
        <v>0</v>
      </c>
      <c r="Q243" s="104">
        <v>0</v>
      </c>
      <c r="R243" s="104">
        <v>0</v>
      </c>
      <c r="S243" s="104">
        <v>0</v>
      </c>
      <c r="T243" s="104">
        <v>0</v>
      </c>
      <c r="U243" s="143">
        <v>1</v>
      </c>
      <c r="V243" s="104">
        <v>0</v>
      </c>
      <c r="W243" s="104">
        <v>0</v>
      </c>
      <c r="X243" s="104">
        <v>0</v>
      </c>
      <c r="Y243" s="104">
        <v>0</v>
      </c>
      <c r="Z243" s="104">
        <v>0</v>
      </c>
      <c r="AA243" s="104">
        <v>0</v>
      </c>
      <c r="AB243" s="194">
        <f t="shared" si="68"/>
        <v>1</v>
      </c>
      <c r="AC243" s="105">
        <v>0</v>
      </c>
      <c r="AD243" s="105">
        <v>0</v>
      </c>
      <c r="AE243" s="105">
        <v>0.15</v>
      </c>
      <c r="AF243" s="105">
        <v>0</v>
      </c>
      <c r="AG243" s="104">
        <v>0</v>
      </c>
      <c r="AH243" s="143">
        <v>0.8</v>
      </c>
      <c r="AI243" s="105">
        <v>0</v>
      </c>
      <c r="AJ243" s="105">
        <v>0</v>
      </c>
      <c r="AK243" s="105">
        <v>0</v>
      </c>
      <c r="AL243" s="105">
        <v>0</v>
      </c>
      <c r="AM243" s="105">
        <v>0</v>
      </c>
      <c r="AN243" s="105">
        <v>0</v>
      </c>
      <c r="AO243" s="21">
        <f t="shared" si="69"/>
        <v>0.95000000000000007</v>
      </c>
      <c r="AP243" s="189">
        <f t="shared" si="70"/>
        <v>0.95000000000000007</v>
      </c>
      <c r="AQ243" s="91" t="str">
        <f>+IF(AP243="","",IF(AND(SUM($P243:U243)=1,SUM($AC243:AH243)=1),"TERMINADA",IF(SUM($P243:U243)=0,"SIN INICIAR",IF(AP243&gt;1,"ADELANTADA",IF(AP243&lt;0.6,"CRÍTICA",IF(AP243&lt;0.95,"EN PROCESO","GESTIÓN NORMAL"))))))</f>
        <v>GESTIÓN NORMAL</v>
      </c>
      <c r="AR243" s="38" t="str">
        <f t="shared" si="71"/>
        <v>J</v>
      </c>
      <c r="AS243" s="71" t="s">
        <v>1259</v>
      </c>
      <c r="AT243" s="71"/>
      <c r="AU243" s="71"/>
      <c r="BA243" s="236">
        <f t="shared" si="60"/>
        <v>4.9999999999999933E-2</v>
      </c>
    </row>
    <row r="244" spans="1:53" ht="51.95" hidden="1" customHeight="1" outlineLevel="4" x14ac:dyDescent="0.2">
      <c r="A244" s="258"/>
      <c r="B244" s="256"/>
      <c r="C244" s="10" t="s">
        <v>178</v>
      </c>
      <c r="D244" s="10" t="s">
        <v>178</v>
      </c>
      <c r="E244" s="181" t="s">
        <v>1428</v>
      </c>
      <c r="F244" s="5" t="s">
        <v>217</v>
      </c>
      <c r="G244" s="5" t="s">
        <v>218</v>
      </c>
      <c r="H244" s="10" t="s">
        <v>219</v>
      </c>
      <c r="I244" s="10"/>
      <c r="J244" s="10" t="s">
        <v>195</v>
      </c>
      <c r="K244" s="10">
        <v>0</v>
      </c>
      <c r="L244" s="6">
        <v>0</v>
      </c>
      <c r="M244" s="6">
        <v>0</v>
      </c>
      <c r="N244" s="103" t="s">
        <v>205</v>
      </c>
      <c r="O244" s="103" t="s">
        <v>201</v>
      </c>
      <c r="P244" s="104">
        <v>0</v>
      </c>
      <c r="Q244" s="104">
        <v>0</v>
      </c>
      <c r="R244" s="104">
        <v>0</v>
      </c>
      <c r="S244" s="104">
        <v>0</v>
      </c>
      <c r="T244" s="104">
        <v>0</v>
      </c>
      <c r="U244" s="143">
        <v>0</v>
      </c>
      <c r="V244" s="104">
        <v>0.34</v>
      </c>
      <c r="W244" s="104">
        <v>0.33</v>
      </c>
      <c r="X244" s="104">
        <v>0.33</v>
      </c>
      <c r="Y244" s="104">
        <v>0</v>
      </c>
      <c r="Z244" s="104">
        <v>0</v>
      </c>
      <c r="AA244" s="104">
        <v>0</v>
      </c>
      <c r="AB244" s="194">
        <f t="shared" si="68"/>
        <v>1</v>
      </c>
      <c r="AC244" s="105">
        <v>0</v>
      </c>
      <c r="AD244" s="105">
        <v>0</v>
      </c>
      <c r="AE244" s="105">
        <v>0</v>
      </c>
      <c r="AF244" s="105">
        <v>0</v>
      </c>
      <c r="AG244" s="104">
        <v>0</v>
      </c>
      <c r="AH244" s="143">
        <v>0</v>
      </c>
      <c r="AI244" s="105">
        <v>0</v>
      </c>
      <c r="AJ244" s="105">
        <v>0</v>
      </c>
      <c r="AK244" s="105">
        <v>0</v>
      </c>
      <c r="AL244" s="105">
        <v>0</v>
      </c>
      <c r="AM244" s="105">
        <v>0</v>
      </c>
      <c r="AN244" s="105">
        <v>0</v>
      </c>
      <c r="AO244" s="21">
        <f t="shared" si="69"/>
        <v>0</v>
      </c>
      <c r="AP244" s="189" t="str">
        <f t="shared" si="70"/>
        <v/>
      </c>
      <c r="AQ244" s="91" t="str">
        <f>+IF(AP244="","",IF(AND(SUM($P244:U244)=1,SUM($AC244:AH244)=1),"TERMINADA",IF(SUM($P244:U244)=0,"SIN INICIAR",IF(AP244&gt;1,"ADELANTADA",IF(AP244&lt;0.6,"CRÍTICA",IF(AP244&lt;0.95,"EN PROCESO","GESTIÓN NORMAL"))))))</f>
        <v/>
      </c>
      <c r="AR244" s="38" t="str">
        <f t="shared" si="71"/>
        <v/>
      </c>
      <c r="AS244" s="71" t="s">
        <v>1162</v>
      </c>
      <c r="AT244" s="71"/>
      <c r="AU244" s="71"/>
      <c r="BA244" s="236">
        <f t="shared" si="60"/>
        <v>1</v>
      </c>
    </row>
    <row r="245" spans="1:53" ht="27.95" hidden="1" customHeight="1" outlineLevel="4" x14ac:dyDescent="0.2">
      <c r="A245" s="258"/>
      <c r="B245" s="256"/>
      <c r="C245" s="10" t="s">
        <v>178</v>
      </c>
      <c r="D245" s="10" t="s">
        <v>178</v>
      </c>
      <c r="E245" s="181" t="s">
        <v>220</v>
      </c>
      <c r="F245" s="5" t="s">
        <v>209</v>
      </c>
      <c r="G245" s="5" t="s">
        <v>209</v>
      </c>
      <c r="H245" s="10" t="s">
        <v>221</v>
      </c>
      <c r="I245" s="10"/>
      <c r="J245" s="10" t="s">
        <v>195</v>
      </c>
      <c r="K245" s="10">
        <v>0</v>
      </c>
      <c r="L245" s="6">
        <v>0</v>
      </c>
      <c r="M245" s="6">
        <v>0</v>
      </c>
      <c r="N245" s="103" t="s">
        <v>210</v>
      </c>
      <c r="O245" s="103" t="s">
        <v>210</v>
      </c>
      <c r="P245" s="104">
        <v>0</v>
      </c>
      <c r="Q245" s="104">
        <v>0</v>
      </c>
      <c r="R245" s="104">
        <v>0</v>
      </c>
      <c r="S245" s="104">
        <v>0</v>
      </c>
      <c r="T245" s="104">
        <v>0</v>
      </c>
      <c r="U245" s="143">
        <v>0</v>
      </c>
      <c r="V245" s="104">
        <v>0</v>
      </c>
      <c r="W245" s="104">
        <v>0</v>
      </c>
      <c r="X245" s="104">
        <v>1</v>
      </c>
      <c r="Y245" s="104">
        <v>0</v>
      </c>
      <c r="Z245" s="104">
        <v>0</v>
      </c>
      <c r="AA245" s="104">
        <v>0</v>
      </c>
      <c r="AB245" s="194">
        <f t="shared" si="68"/>
        <v>1</v>
      </c>
      <c r="AC245" s="105">
        <v>0</v>
      </c>
      <c r="AD245" s="105">
        <v>0</v>
      </c>
      <c r="AE245" s="105">
        <v>0</v>
      </c>
      <c r="AF245" s="105">
        <v>0</v>
      </c>
      <c r="AG245" s="104">
        <v>0</v>
      </c>
      <c r="AH245" s="143">
        <v>0</v>
      </c>
      <c r="AI245" s="105">
        <v>0</v>
      </c>
      <c r="AJ245" s="105">
        <v>0</v>
      </c>
      <c r="AK245" s="105">
        <v>0</v>
      </c>
      <c r="AL245" s="105">
        <v>0</v>
      </c>
      <c r="AM245" s="105">
        <v>0</v>
      </c>
      <c r="AN245" s="105">
        <v>0</v>
      </c>
      <c r="AO245" s="21">
        <f t="shared" si="69"/>
        <v>0</v>
      </c>
      <c r="AP245" s="189" t="str">
        <f t="shared" si="70"/>
        <v/>
      </c>
      <c r="AQ245" s="91" t="str">
        <f>+IF(AP245="","",IF(AND(SUM($P245:U245)=1,SUM($AC245:AH245)=1),"TERMINADA",IF(SUM($P245:U245)=0,"SIN INICIAR",IF(AP245&gt;1,"ADELANTADA",IF(AP245&lt;0.6,"CRÍTICA",IF(AP245&lt;0.95,"EN PROCESO","GESTIÓN NORMAL"))))))</f>
        <v/>
      </c>
      <c r="AR245" s="38" t="str">
        <f t="shared" si="71"/>
        <v/>
      </c>
      <c r="AS245" s="71"/>
      <c r="AT245" s="71"/>
      <c r="AU245" s="71"/>
      <c r="BA245" s="236">
        <f t="shared" si="60"/>
        <v>1</v>
      </c>
    </row>
    <row r="246" spans="1:53" ht="27.95" hidden="1" customHeight="1" outlineLevel="4" x14ac:dyDescent="0.2">
      <c r="A246" s="258"/>
      <c r="B246" s="256"/>
      <c r="C246" s="10" t="s">
        <v>178</v>
      </c>
      <c r="D246" s="10" t="s">
        <v>178</v>
      </c>
      <c r="E246" s="181" t="s">
        <v>223</v>
      </c>
      <c r="F246" s="5" t="s">
        <v>209</v>
      </c>
      <c r="G246" s="5" t="s">
        <v>209</v>
      </c>
      <c r="H246" s="10" t="s">
        <v>221</v>
      </c>
      <c r="I246" s="10"/>
      <c r="J246" s="10" t="s">
        <v>195</v>
      </c>
      <c r="K246" s="10">
        <v>0</v>
      </c>
      <c r="L246" s="6">
        <v>0</v>
      </c>
      <c r="M246" s="6">
        <v>0</v>
      </c>
      <c r="N246" s="103" t="s">
        <v>210</v>
      </c>
      <c r="O246" s="103" t="s">
        <v>210</v>
      </c>
      <c r="P246" s="104">
        <v>0</v>
      </c>
      <c r="Q246" s="104">
        <v>0</v>
      </c>
      <c r="R246" s="104">
        <v>0</v>
      </c>
      <c r="S246" s="104">
        <v>0</v>
      </c>
      <c r="T246" s="104">
        <v>0</v>
      </c>
      <c r="U246" s="143">
        <v>0</v>
      </c>
      <c r="V246" s="104">
        <v>0</v>
      </c>
      <c r="W246" s="104">
        <v>0</v>
      </c>
      <c r="X246" s="104">
        <v>1</v>
      </c>
      <c r="Y246" s="104">
        <v>0</v>
      </c>
      <c r="Z246" s="104">
        <v>0</v>
      </c>
      <c r="AA246" s="104">
        <v>0</v>
      </c>
      <c r="AB246" s="194">
        <f t="shared" si="68"/>
        <v>1</v>
      </c>
      <c r="AC246" s="105">
        <v>0</v>
      </c>
      <c r="AD246" s="105">
        <v>0</v>
      </c>
      <c r="AE246" s="105">
        <v>0</v>
      </c>
      <c r="AF246" s="105">
        <v>0</v>
      </c>
      <c r="AG246" s="104">
        <v>0</v>
      </c>
      <c r="AH246" s="143">
        <v>0</v>
      </c>
      <c r="AI246" s="105">
        <v>0</v>
      </c>
      <c r="AJ246" s="105">
        <v>0</v>
      </c>
      <c r="AK246" s="105">
        <v>0</v>
      </c>
      <c r="AL246" s="105">
        <v>0</v>
      </c>
      <c r="AM246" s="105">
        <v>0</v>
      </c>
      <c r="AN246" s="105">
        <v>0</v>
      </c>
      <c r="AO246" s="21">
        <f t="shared" si="69"/>
        <v>0</v>
      </c>
      <c r="AP246" s="189" t="str">
        <f t="shared" si="70"/>
        <v/>
      </c>
      <c r="AQ246" s="91" t="str">
        <f>+IF(AP246="","",IF(AND(SUM($P246:U246)=1,SUM($AC246:AH246)=1),"TERMINADA",IF(SUM($P246:U246)=0,"SIN INICIAR",IF(AP246&gt;1,"ADELANTADA",IF(AP246&lt;0.6,"CRÍTICA",IF(AP246&lt;0.95,"EN PROCESO","GESTIÓN NORMAL"))))))</f>
        <v/>
      </c>
      <c r="AR246" s="38" t="str">
        <f t="shared" si="71"/>
        <v/>
      </c>
      <c r="AS246" s="71"/>
      <c r="AT246" s="71"/>
      <c r="AU246" s="71"/>
      <c r="BA246" s="236">
        <f t="shared" si="60"/>
        <v>1</v>
      </c>
    </row>
    <row r="247" spans="1:53" ht="27.95" hidden="1" customHeight="1" outlineLevel="4" x14ac:dyDescent="0.2">
      <c r="A247" s="258"/>
      <c r="B247" s="256"/>
      <c r="C247" s="10" t="s">
        <v>178</v>
      </c>
      <c r="D247" s="10" t="s">
        <v>178</v>
      </c>
      <c r="E247" s="181" t="s">
        <v>224</v>
      </c>
      <c r="F247" s="5" t="s">
        <v>209</v>
      </c>
      <c r="G247" s="5" t="s">
        <v>209</v>
      </c>
      <c r="H247" s="10" t="s">
        <v>221</v>
      </c>
      <c r="I247" s="10"/>
      <c r="J247" s="10" t="s">
        <v>195</v>
      </c>
      <c r="K247" s="10">
        <v>0</v>
      </c>
      <c r="L247" s="6">
        <v>0</v>
      </c>
      <c r="M247" s="6">
        <v>0</v>
      </c>
      <c r="N247" s="103" t="s">
        <v>210</v>
      </c>
      <c r="O247" s="103" t="s">
        <v>210</v>
      </c>
      <c r="P247" s="104">
        <v>0</v>
      </c>
      <c r="Q247" s="104">
        <v>0</v>
      </c>
      <c r="R247" s="104">
        <v>0</v>
      </c>
      <c r="S247" s="104">
        <v>0</v>
      </c>
      <c r="T247" s="104">
        <v>0</v>
      </c>
      <c r="U247" s="143">
        <v>0</v>
      </c>
      <c r="V247" s="104">
        <v>0</v>
      </c>
      <c r="W247" s="104">
        <v>0</v>
      </c>
      <c r="X247" s="104">
        <v>1</v>
      </c>
      <c r="Y247" s="104">
        <v>0</v>
      </c>
      <c r="Z247" s="104">
        <v>0</v>
      </c>
      <c r="AA247" s="104">
        <v>0</v>
      </c>
      <c r="AB247" s="194">
        <f t="shared" si="68"/>
        <v>1</v>
      </c>
      <c r="AC247" s="105">
        <v>0</v>
      </c>
      <c r="AD247" s="105">
        <v>0</v>
      </c>
      <c r="AE247" s="105">
        <v>0</v>
      </c>
      <c r="AF247" s="105">
        <v>0</v>
      </c>
      <c r="AG247" s="104">
        <v>0</v>
      </c>
      <c r="AH247" s="143">
        <v>0</v>
      </c>
      <c r="AI247" s="105">
        <v>0</v>
      </c>
      <c r="AJ247" s="105">
        <v>0</v>
      </c>
      <c r="AK247" s="105">
        <v>0</v>
      </c>
      <c r="AL247" s="105">
        <v>0</v>
      </c>
      <c r="AM247" s="105">
        <v>0</v>
      </c>
      <c r="AN247" s="105">
        <v>0</v>
      </c>
      <c r="AO247" s="21">
        <f t="shared" si="69"/>
        <v>0</v>
      </c>
      <c r="AP247" s="189" t="str">
        <f t="shared" si="70"/>
        <v/>
      </c>
      <c r="AQ247" s="91" t="str">
        <f>+IF(AP247="","",IF(AND(SUM($P247:U247)=1,SUM($AC247:AH247)=1),"TERMINADA",IF(SUM($P247:U247)=0,"SIN INICIAR",IF(AP247&gt;1,"ADELANTADA",IF(AP247&lt;0.6,"CRÍTICA",IF(AP247&lt;0.95,"EN PROCESO","GESTIÓN NORMAL"))))))</f>
        <v/>
      </c>
      <c r="AR247" s="38" t="str">
        <f t="shared" si="71"/>
        <v/>
      </c>
      <c r="AS247" s="71"/>
      <c r="AT247" s="71"/>
      <c r="AU247" s="71"/>
      <c r="BA247" s="236">
        <f t="shared" si="60"/>
        <v>1</v>
      </c>
    </row>
    <row r="248" spans="1:53" ht="27.95" hidden="1" customHeight="1" outlineLevel="4" x14ac:dyDescent="0.2">
      <c r="A248" s="258"/>
      <c r="B248" s="256"/>
      <c r="C248" s="10" t="s">
        <v>178</v>
      </c>
      <c r="D248" s="10" t="s">
        <v>178</v>
      </c>
      <c r="E248" s="181" t="s">
        <v>222</v>
      </c>
      <c r="F248" s="5" t="s">
        <v>209</v>
      </c>
      <c r="G248" s="5" t="s">
        <v>209</v>
      </c>
      <c r="H248" s="10" t="s">
        <v>221</v>
      </c>
      <c r="I248" s="10"/>
      <c r="J248" s="10" t="s">
        <v>195</v>
      </c>
      <c r="K248" s="10">
        <v>0</v>
      </c>
      <c r="L248" s="6">
        <v>0</v>
      </c>
      <c r="M248" s="6">
        <v>0</v>
      </c>
      <c r="N248" s="103" t="s">
        <v>210</v>
      </c>
      <c r="O248" s="103" t="s">
        <v>210</v>
      </c>
      <c r="P248" s="104">
        <v>0</v>
      </c>
      <c r="Q248" s="104">
        <v>0</v>
      </c>
      <c r="R248" s="104">
        <v>0</v>
      </c>
      <c r="S248" s="104">
        <v>0</v>
      </c>
      <c r="T248" s="104">
        <v>0</v>
      </c>
      <c r="U248" s="143">
        <v>0</v>
      </c>
      <c r="V248" s="104">
        <v>0</v>
      </c>
      <c r="W248" s="104">
        <v>0</v>
      </c>
      <c r="X248" s="104">
        <v>1</v>
      </c>
      <c r="Y248" s="104">
        <v>0</v>
      </c>
      <c r="Z248" s="104">
        <v>0</v>
      </c>
      <c r="AA248" s="104">
        <v>0</v>
      </c>
      <c r="AB248" s="194">
        <f t="shared" si="68"/>
        <v>1</v>
      </c>
      <c r="AC248" s="105">
        <v>0</v>
      </c>
      <c r="AD248" s="105">
        <v>0</v>
      </c>
      <c r="AE248" s="105">
        <v>0</v>
      </c>
      <c r="AF248" s="105">
        <v>0</v>
      </c>
      <c r="AG248" s="104">
        <v>0</v>
      </c>
      <c r="AH248" s="143">
        <v>0</v>
      </c>
      <c r="AI248" s="105">
        <v>0</v>
      </c>
      <c r="AJ248" s="105">
        <v>0</v>
      </c>
      <c r="AK248" s="105">
        <v>0</v>
      </c>
      <c r="AL248" s="105">
        <v>0</v>
      </c>
      <c r="AM248" s="105">
        <v>0</v>
      </c>
      <c r="AN248" s="105">
        <v>0</v>
      </c>
      <c r="AO248" s="21">
        <f t="shared" si="69"/>
        <v>0</v>
      </c>
      <c r="AP248" s="189" t="str">
        <f t="shared" si="70"/>
        <v/>
      </c>
      <c r="AQ248" s="91" t="str">
        <f>+IF(AP248="","",IF(AND(SUM($P248:U248)=1,SUM($AC248:AH248)=1),"TERMINADA",IF(SUM($P248:U248)=0,"SIN INICIAR",IF(AP248&gt;1,"ADELANTADA",IF(AP248&lt;0.6,"CRÍTICA",IF(AP248&lt;0.95,"EN PROCESO","GESTIÓN NORMAL"))))))</f>
        <v/>
      </c>
      <c r="AR248" s="38" t="str">
        <f t="shared" si="71"/>
        <v/>
      </c>
      <c r="AS248" s="71"/>
      <c r="AT248" s="71"/>
      <c r="AU248" s="71"/>
      <c r="BA248" s="236">
        <f t="shared" si="60"/>
        <v>1</v>
      </c>
    </row>
    <row r="249" spans="1:53" ht="27.95" hidden="1" customHeight="1" outlineLevel="4" x14ac:dyDescent="0.2">
      <c r="A249" s="258"/>
      <c r="B249" s="256"/>
      <c r="C249" s="10" t="s">
        <v>178</v>
      </c>
      <c r="D249" s="10" t="s">
        <v>178</v>
      </c>
      <c r="E249" s="181" t="s">
        <v>225</v>
      </c>
      <c r="F249" s="5" t="s">
        <v>209</v>
      </c>
      <c r="G249" s="5" t="s">
        <v>209</v>
      </c>
      <c r="H249" s="10" t="s">
        <v>221</v>
      </c>
      <c r="I249" s="10"/>
      <c r="J249" s="10" t="s">
        <v>195</v>
      </c>
      <c r="K249" s="10">
        <v>0</v>
      </c>
      <c r="L249" s="6">
        <v>0</v>
      </c>
      <c r="M249" s="6">
        <v>0</v>
      </c>
      <c r="N249" s="103" t="s">
        <v>210</v>
      </c>
      <c r="O249" s="103" t="s">
        <v>210</v>
      </c>
      <c r="P249" s="104">
        <v>0</v>
      </c>
      <c r="Q249" s="104">
        <v>0</v>
      </c>
      <c r="R249" s="104">
        <v>0</v>
      </c>
      <c r="S249" s="104">
        <v>0</v>
      </c>
      <c r="T249" s="104">
        <v>0</v>
      </c>
      <c r="U249" s="143">
        <v>0</v>
      </c>
      <c r="V249" s="104">
        <v>0</v>
      </c>
      <c r="W249" s="104">
        <v>0</v>
      </c>
      <c r="X249" s="104">
        <v>1</v>
      </c>
      <c r="Y249" s="104">
        <v>0</v>
      </c>
      <c r="Z249" s="104">
        <v>0</v>
      </c>
      <c r="AA249" s="104">
        <v>0</v>
      </c>
      <c r="AB249" s="194">
        <f t="shared" si="68"/>
        <v>1</v>
      </c>
      <c r="AC249" s="105">
        <v>0</v>
      </c>
      <c r="AD249" s="105">
        <v>0</v>
      </c>
      <c r="AE249" s="105">
        <v>0</v>
      </c>
      <c r="AF249" s="105">
        <v>0</v>
      </c>
      <c r="AG249" s="104">
        <v>0</v>
      </c>
      <c r="AH249" s="143">
        <v>0</v>
      </c>
      <c r="AI249" s="105">
        <v>0</v>
      </c>
      <c r="AJ249" s="105">
        <v>0</v>
      </c>
      <c r="AK249" s="105">
        <v>0</v>
      </c>
      <c r="AL249" s="105">
        <v>0</v>
      </c>
      <c r="AM249" s="105">
        <v>0</v>
      </c>
      <c r="AN249" s="105">
        <v>0</v>
      </c>
      <c r="AO249" s="21">
        <f t="shared" si="69"/>
        <v>0</v>
      </c>
      <c r="AP249" s="189" t="str">
        <f>+IFERROR(SUM(AC249:AH249)/SUM(P249:U249),"")</f>
        <v/>
      </c>
      <c r="AQ249" s="91" t="str">
        <f>+IF(AP249="","",IF(AND(SUM($P249:U249)=1,SUM($AC249:AH249)=1),"TERMINADA",IF(SUM($P249:U249)=0,"SIN INICIAR",IF(AP249&gt;1,"ADELANTADA",IF(AP249&lt;0.6,"CRÍTICA",IF(AP249&lt;0.95,"EN PROCESO","GESTIÓN NORMAL"))))))</f>
        <v/>
      </c>
      <c r="AR249" s="38" t="str">
        <f t="shared" si="71"/>
        <v/>
      </c>
      <c r="AS249" s="71"/>
      <c r="AT249" s="71"/>
      <c r="AU249" s="71"/>
      <c r="BA249" s="236">
        <f t="shared" si="60"/>
        <v>1</v>
      </c>
    </row>
    <row r="250" spans="1:53" ht="50.1" hidden="1" customHeight="1" outlineLevel="3" x14ac:dyDescent="0.2">
      <c r="A250" s="258"/>
      <c r="B250" s="256"/>
      <c r="C250" s="260" t="s">
        <v>1315</v>
      </c>
      <c r="D250" s="261"/>
      <c r="E250" s="262"/>
      <c r="F250" s="82"/>
      <c r="G250" s="82"/>
      <c r="H250" s="1"/>
      <c r="I250" s="1"/>
      <c r="J250" s="82"/>
      <c r="K250" s="82"/>
      <c r="L250" s="82"/>
      <c r="M250" s="82"/>
      <c r="N250" s="68"/>
      <c r="O250" s="68"/>
      <c r="P250" s="69"/>
      <c r="Q250" s="69"/>
      <c r="R250" s="69"/>
      <c r="S250" s="69"/>
      <c r="T250" s="69"/>
      <c r="U250" s="144"/>
      <c r="V250" s="69"/>
      <c r="W250" s="69"/>
      <c r="X250" s="69"/>
      <c r="Y250" s="69"/>
      <c r="Z250" s="69"/>
      <c r="AA250" s="69"/>
      <c r="AB250" s="200"/>
      <c r="AC250" s="69"/>
      <c r="AD250" s="69"/>
      <c r="AE250" s="69"/>
      <c r="AF250" s="69"/>
      <c r="AG250" s="69"/>
      <c r="AH250" s="144"/>
      <c r="AI250" s="69"/>
      <c r="AJ250" s="69"/>
      <c r="AK250" s="69"/>
      <c r="AL250" s="69"/>
      <c r="AM250" s="69"/>
      <c r="AN250" s="182"/>
      <c r="AO250" s="190">
        <f>SUBTOTAL(1,AO227:AO249)</f>
        <v>0.45</v>
      </c>
      <c r="AP250" s="190">
        <f>SUBTOTAL(1,AP227:AP249)</f>
        <v>0.87824074074074077</v>
      </c>
      <c r="AQ250" s="91" t="str">
        <f>+IF(AP250="","",IF(AP250&gt;1,"ADELANTADA",IF(AP250&lt;0.6,"CRÍTICA",IF(AP250&lt;0.95,"EN PROCESO","GESTIÓN NORMAL"))))</f>
        <v>EN PROCESO</v>
      </c>
      <c r="AR250" s="38" t="str">
        <f t="shared" si="65"/>
        <v>K</v>
      </c>
      <c r="AS250" s="71"/>
      <c r="AT250" s="71" t="s">
        <v>1543</v>
      </c>
      <c r="AU250" s="71"/>
      <c r="BA250" s="236">
        <f t="shared" si="60"/>
        <v>0.55000000000000004</v>
      </c>
    </row>
    <row r="251" spans="1:53" ht="27.95" hidden="1" customHeight="1" outlineLevel="4" x14ac:dyDescent="0.2">
      <c r="A251" s="258"/>
      <c r="B251" s="256"/>
      <c r="C251" s="10" t="s">
        <v>394</v>
      </c>
      <c r="D251" s="10" t="s">
        <v>394</v>
      </c>
      <c r="E251" s="10" t="s">
        <v>398</v>
      </c>
      <c r="F251" s="5"/>
      <c r="G251" s="5"/>
      <c r="H251" s="10" t="s">
        <v>396</v>
      </c>
      <c r="I251" s="10" t="s">
        <v>27</v>
      </c>
      <c r="J251" s="10" t="s">
        <v>397</v>
      </c>
      <c r="K251" s="10"/>
      <c r="L251" s="6"/>
      <c r="M251" s="6"/>
      <c r="N251" s="103" t="s">
        <v>192</v>
      </c>
      <c r="O251" s="103" t="s">
        <v>905</v>
      </c>
      <c r="P251" s="104">
        <v>0</v>
      </c>
      <c r="Q251" s="104">
        <v>0</v>
      </c>
      <c r="R251" s="104">
        <v>0</v>
      </c>
      <c r="S251" s="104">
        <v>0</v>
      </c>
      <c r="T251" s="104">
        <v>0.5</v>
      </c>
      <c r="U251" s="143">
        <v>0.25</v>
      </c>
      <c r="V251" s="104">
        <v>0.25</v>
      </c>
      <c r="W251" s="104">
        <v>0</v>
      </c>
      <c r="X251" s="104">
        <v>0</v>
      </c>
      <c r="Y251" s="104">
        <v>0</v>
      </c>
      <c r="Z251" s="104">
        <v>0</v>
      </c>
      <c r="AA251" s="104">
        <v>0</v>
      </c>
      <c r="AB251" s="194">
        <f t="shared" si="68"/>
        <v>1</v>
      </c>
      <c r="AC251" s="105">
        <v>0</v>
      </c>
      <c r="AD251" s="105">
        <v>0</v>
      </c>
      <c r="AE251" s="105">
        <v>0</v>
      </c>
      <c r="AF251" s="105">
        <v>0</v>
      </c>
      <c r="AG251" s="104">
        <v>0.5</v>
      </c>
      <c r="AH251" s="143">
        <v>0.25</v>
      </c>
      <c r="AI251" s="105">
        <v>0</v>
      </c>
      <c r="AJ251" s="105">
        <v>0</v>
      </c>
      <c r="AK251" s="105">
        <v>0</v>
      </c>
      <c r="AL251" s="105">
        <v>0</v>
      </c>
      <c r="AM251" s="105">
        <v>0</v>
      </c>
      <c r="AN251" s="105">
        <v>0</v>
      </c>
      <c r="AO251" s="21">
        <f t="shared" ref="AO251:AO255" si="72">SUM(AC251:AN251)</f>
        <v>0.75</v>
      </c>
      <c r="AP251" s="189">
        <f t="shared" ref="AP251:AP255" si="73">+IFERROR(SUM(AC251:AH251)/SUM(P251:U251),"")</f>
        <v>1</v>
      </c>
      <c r="AQ251" s="91" t="str">
        <f>+IF(AP251="","",IF(AND(SUM($P251:U251)=1,SUM($AC251:AH251)=1),"TERMINADA",IF(SUM($P251:U251)=0,"SIN INICIAR",IF(AP251&gt;1,"ADELANTADA",IF(AP251&lt;0.6,"CRÍTICA",IF(AP251&lt;0.95,"EN PROCESO","GESTIÓN NORMAL"))))))</f>
        <v>GESTIÓN NORMAL</v>
      </c>
      <c r="AR251" s="38" t="str">
        <f t="shared" ref="AR251:AR255" si="74">+IF(AQ251="","",IF(AQ251="SIN INICIAR","6",IF(AQ251="CRÍTICA","L",IF(AQ251="EN PROCESO","K",IF(AQ251="GESTIÓN NORMAL","J",IF(AQ251="ADELANTADA","Q","B"))))))</f>
        <v>J</v>
      </c>
      <c r="AS251" s="71" t="s">
        <v>1003</v>
      </c>
      <c r="AT251" s="71" t="s">
        <v>1548</v>
      </c>
      <c r="AU251" s="71"/>
      <c r="BA251" s="236">
        <f t="shared" si="60"/>
        <v>0.25</v>
      </c>
    </row>
    <row r="252" spans="1:53" ht="27.95" hidden="1" customHeight="1" outlineLevel="4" x14ac:dyDescent="0.2">
      <c r="A252" s="258"/>
      <c r="B252" s="256"/>
      <c r="C252" s="10" t="s">
        <v>394</v>
      </c>
      <c r="D252" s="10" t="s">
        <v>394</v>
      </c>
      <c r="E252" s="10" t="s">
        <v>395</v>
      </c>
      <c r="F252" s="5">
        <v>42384</v>
      </c>
      <c r="G252" s="5">
        <v>42704</v>
      </c>
      <c r="H252" s="10" t="s">
        <v>396</v>
      </c>
      <c r="I252" s="10" t="s">
        <v>27</v>
      </c>
      <c r="J252" s="10" t="s">
        <v>397</v>
      </c>
      <c r="K252" s="10">
        <v>2</v>
      </c>
      <c r="L252" s="6" t="e">
        <f>+IF(#REF!="No",0,815000000/2)</f>
        <v>#REF!</v>
      </c>
      <c r="M252" s="6" t="e">
        <f>+L252*K252</f>
        <v>#REF!</v>
      </c>
      <c r="N252" s="103" t="s">
        <v>192</v>
      </c>
      <c r="O252" s="103" t="s">
        <v>905</v>
      </c>
      <c r="P252" s="104">
        <v>0.1</v>
      </c>
      <c r="Q252" s="104">
        <v>0.1</v>
      </c>
      <c r="R252" s="104">
        <v>0.1</v>
      </c>
      <c r="S252" s="104">
        <v>0.4</v>
      </c>
      <c r="T252" s="104">
        <v>0.16</v>
      </c>
      <c r="U252" s="143">
        <v>0.14000000000000001</v>
      </c>
      <c r="V252" s="104">
        <v>0</v>
      </c>
      <c r="W252" s="104">
        <v>0</v>
      </c>
      <c r="X252" s="104">
        <v>0</v>
      </c>
      <c r="Y252" s="104">
        <v>0</v>
      </c>
      <c r="Z252" s="104">
        <v>0</v>
      </c>
      <c r="AA252" s="104">
        <v>0</v>
      </c>
      <c r="AB252" s="194">
        <f t="shared" si="68"/>
        <v>1</v>
      </c>
      <c r="AC252" s="105">
        <v>0.1</v>
      </c>
      <c r="AD252" s="105">
        <v>0.1</v>
      </c>
      <c r="AE252" s="105">
        <v>0.1</v>
      </c>
      <c r="AF252" s="105">
        <v>0.4</v>
      </c>
      <c r="AG252" s="104">
        <v>0.16</v>
      </c>
      <c r="AH252" s="143">
        <v>0.1</v>
      </c>
      <c r="AI252" s="105">
        <v>0</v>
      </c>
      <c r="AJ252" s="105">
        <v>0</v>
      </c>
      <c r="AK252" s="105">
        <v>0</v>
      </c>
      <c r="AL252" s="105">
        <v>0</v>
      </c>
      <c r="AM252" s="105">
        <v>0</v>
      </c>
      <c r="AN252" s="105">
        <v>0</v>
      </c>
      <c r="AO252" s="21">
        <f t="shared" si="72"/>
        <v>0.96000000000000008</v>
      </c>
      <c r="AP252" s="189">
        <f t="shared" si="73"/>
        <v>0.96000000000000008</v>
      </c>
      <c r="AQ252" s="91" t="str">
        <f>+IF(AP252="","",IF(AND(SUM($P252:U252)=1,SUM($AC252:AH252)=1),"TERMINADA",IF(SUM($P252:U252)=0,"SIN INICIAR",IF(AP252&gt;1,"ADELANTADA",IF(AP252&lt;0.6,"CRÍTICA",IF(AP252&lt;0.95,"EN PROCESO","GESTIÓN NORMAL"))))))</f>
        <v>GESTIÓN NORMAL</v>
      </c>
      <c r="AR252" s="38" t="str">
        <f t="shared" si="74"/>
        <v>J</v>
      </c>
      <c r="AS252" s="71" t="s">
        <v>1161</v>
      </c>
      <c r="AT252" s="71" t="s">
        <v>1544</v>
      </c>
      <c r="AU252" s="71"/>
      <c r="BA252" s="236">
        <f t="shared" si="60"/>
        <v>3.9999999999999925E-2</v>
      </c>
    </row>
    <row r="253" spans="1:53" ht="27.95" hidden="1" customHeight="1" outlineLevel="4" x14ac:dyDescent="0.2">
      <c r="A253" s="258"/>
      <c r="B253" s="256"/>
      <c r="C253" s="10" t="s">
        <v>394</v>
      </c>
      <c r="D253" s="10" t="s">
        <v>394</v>
      </c>
      <c r="E253" s="10" t="s">
        <v>1076</v>
      </c>
      <c r="F253" s="5"/>
      <c r="G253" s="5"/>
      <c r="H253" s="10" t="s">
        <v>396</v>
      </c>
      <c r="I253" s="10"/>
      <c r="J253" s="10"/>
      <c r="K253" s="10"/>
      <c r="L253" s="6"/>
      <c r="M253" s="6"/>
      <c r="N253" s="103" t="s">
        <v>193</v>
      </c>
      <c r="O253" s="103" t="s">
        <v>907</v>
      </c>
      <c r="P253" s="104">
        <v>0</v>
      </c>
      <c r="Q253" s="104">
        <v>0.1111111111111111</v>
      </c>
      <c r="R253" s="104">
        <v>0.1111111111111111</v>
      </c>
      <c r="S253" s="104">
        <v>0.1111111111111111</v>
      </c>
      <c r="T253" s="104">
        <v>0.1111111111111111</v>
      </c>
      <c r="U253" s="143">
        <v>0.1111111111111111</v>
      </c>
      <c r="V253" s="104">
        <v>0.1111111111111111</v>
      </c>
      <c r="W253" s="104">
        <v>0.1111111111111111</v>
      </c>
      <c r="X253" s="104">
        <v>0.1111111111111111</v>
      </c>
      <c r="Y253" s="104">
        <v>0.1111111111111111</v>
      </c>
      <c r="Z253" s="104">
        <v>0</v>
      </c>
      <c r="AA253" s="104">
        <v>0</v>
      </c>
      <c r="AB253" s="194">
        <f t="shared" si="68"/>
        <v>1.0000000000000002</v>
      </c>
      <c r="AC253" s="105">
        <v>0</v>
      </c>
      <c r="AD253" s="105">
        <v>0.11</v>
      </c>
      <c r="AE253" s="105">
        <v>0.11</v>
      </c>
      <c r="AF253" s="105">
        <v>0.11</v>
      </c>
      <c r="AG253" s="104">
        <v>0</v>
      </c>
      <c r="AH253" s="143">
        <v>0.11</v>
      </c>
      <c r="AI253" s="105">
        <v>0</v>
      </c>
      <c r="AJ253" s="105">
        <v>0</v>
      </c>
      <c r="AK253" s="105">
        <v>0</v>
      </c>
      <c r="AL253" s="105">
        <v>0</v>
      </c>
      <c r="AM253" s="105">
        <v>0</v>
      </c>
      <c r="AN253" s="105">
        <v>0</v>
      </c>
      <c r="AO253" s="21">
        <f t="shared" si="72"/>
        <v>0.44</v>
      </c>
      <c r="AP253" s="189">
        <f t="shared" si="73"/>
        <v>0.79199999999999993</v>
      </c>
      <c r="AQ253" s="91" t="str">
        <f>+IF(AP253="","",IF(AND(SUM($P253:U253)=1,SUM($AC253:AH253)=1),"TERMINADA",IF(SUM($P253:U253)=0,"SIN INICIAR",IF(AP253&gt;1,"ADELANTADA",IF(AP253&lt;0.6,"CRÍTICA",IF(AP253&lt;0.95,"EN PROCESO","GESTIÓN NORMAL"))))))</f>
        <v>EN PROCESO</v>
      </c>
      <c r="AR253" s="38" t="str">
        <f t="shared" si="74"/>
        <v>K</v>
      </c>
      <c r="AS253" s="71" t="s">
        <v>1462</v>
      </c>
      <c r="AT253" s="71" t="s">
        <v>1545</v>
      </c>
      <c r="AU253" s="71"/>
      <c r="BA253" s="236">
        <f t="shared" si="60"/>
        <v>0.56000000000000005</v>
      </c>
    </row>
    <row r="254" spans="1:53" ht="27.95" hidden="1" customHeight="1" outlineLevel="4" x14ac:dyDescent="0.2">
      <c r="A254" s="258"/>
      <c r="B254" s="256"/>
      <c r="C254" s="10" t="s">
        <v>394</v>
      </c>
      <c r="D254" s="10" t="s">
        <v>394</v>
      </c>
      <c r="E254" s="10" t="s">
        <v>1075</v>
      </c>
      <c r="F254" s="5"/>
      <c r="G254" s="5"/>
      <c r="H254" s="10" t="s">
        <v>396</v>
      </c>
      <c r="I254" s="10"/>
      <c r="J254" s="10"/>
      <c r="K254" s="10"/>
      <c r="L254" s="6"/>
      <c r="M254" s="6"/>
      <c r="N254" s="103" t="s">
        <v>192</v>
      </c>
      <c r="O254" s="103" t="s">
        <v>182</v>
      </c>
      <c r="P254" s="104">
        <v>0.125</v>
      </c>
      <c r="Q254" s="104">
        <v>0.125</v>
      </c>
      <c r="R254" s="104">
        <v>0.125</v>
      </c>
      <c r="S254" s="104">
        <v>0.125</v>
      </c>
      <c r="T254" s="104">
        <v>0.125</v>
      </c>
      <c r="U254" s="143">
        <v>0.125</v>
      </c>
      <c r="V254" s="104">
        <v>0.125</v>
      </c>
      <c r="W254" s="104">
        <v>0.125</v>
      </c>
      <c r="X254" s="104">
        <v>0</v>
      </c>
      <c r="Y254" s="104">
        <v>0</v>
      </c>
      <c r="Z254" s="104">
        <v>0</v>
      </c>
      <c r="AA254" s="104">
        <v>0</v>
      </c>
      <c r="AB254" s="194">
        <f t="shared" si="68"/>
        <v>1</v>
      </c>
      <c r="AC254" s="105">
        <v>0.12</v>
      </c>
      <c r="AD254" s="105">
        <v>0.12</v>
      </c>
      <c r="AE254" s="105">
        <v>0.12</v>
      </c>
      <c r="AF254" s="105">
        <v>0.12</v>
      </c>
      <c r="AG254" s="104">
        <v>0</v>
      </c>
      <c r="AH254" s="143">
        <v>0.13</v>
      </c>
      <c r="AI254" s="105">
        <v>0</v>
      </c>
      <c r="AJ254" s="105">
        <v>0</v>
      </c>
      <c r="AK254" s="105">
        <v>0</v>
      </c>
      <c r="AL254" s="105">
        <v>0</v>
      </c>
      <c r="AM254" s="105">
        <v>0</v>
      </c>
      <c r="AN254" s="105">
        <v>0</v>
      </c>
      <c r="AO254" s="21">
        <f t="shared" si="72"/>
        <v>0.61</v>
      </c>
      <c r="AP254" s="189">
        <f t="shared" si="73"/>
        <v>0.81333333333333335</v>
      </c>
      <c r="AQ254" s="91" t="str">
        <f>+IF(AP254="","",IF(AND(SUM($P254:U254)=1,SUM($AC254:AH254)=1),"TERMINADA",IF(SUM($P254:U254)=0,"SIN INICIAR",IF(AP254&gt;1,"ADELANTADA",IF(AP254&lt;0.6,"CRÍTICA",IF(AP254&lt;0.95,"EN PROCESO","GESTIÓN NORMAL"))))))</f>
        <v>EN PROCESO</v>
      </c>
      <c r="AR254" s="38" t="str">
        <f t="shared" si="74"/>
        <v>K</v>
      </c>
      <c r="AS254" s="71" t="s">
        <v>1463</v>
      </c>
      <c r="AT254" s="71" t="s">
        <v>1546</v>
      </c>
      <c r="AU254" s="71"/>
      <c r="BA254" s="236">
        <f t="shared" si="60"/>
        <v>0.39</v>
      </c>
    </row>
    <row r="255" spans="1:53" ht="27.95" hidden="1" customHeight="1" outlineLevel="4" x14ac:dyDescent="0.2">
      <c r="A255" s="258"/>
      <c r="B255" s="256"/>
      <c r="C255" s="10" t="s">
        <v>394</v>
      </c>
      <c r="D255" s="10" t="s">
        <v>394</v>
      </c>
      <c r="E255" s="10" t="s">
        <v>1077</v>
      </c>
      <c r="F255" s="5"/>
      <c r="G255" s="5"/>
      <c r="H255" s="10" t="s">
        <v>396</v>
      </c>
      <c r="I255" s="10"/>
      <c r="J255" s="10"/>
      <c r="K255" s="10"/>
      <c r="L255" s="6"/>
      <c r="M255" s="6"/>
      <c r="N255" s="103" t="s">
        <v>192</v>
      </c>
      <c r="O255" s="103" t="s">
        <v>182</v>
      </c>
      <c r="P255" s="104">
        <v>0.4</v>
      </c>
      <c r="Q255" s="104">
        <v>0.4</v>
      </c>
      <c r="R255" s="104">
        <v>0.1</v>
      </c>
      <c r="S255" s="104">
        <v>0.1</v>
      </c>
      <c r="T255" s="104">
        <v>0</v>
      </c>
      <c r="U255" s="143">
        <v>0</v>
      </c>
      <c r="V255" s="104">
        <v>0</v>
      </c>
      <c r="W255" s="104">
        <v>0</v>
      </c>
      <c r="X255" s="104">
        <v>0</v>
      </c>
      <c r="Y255" s="104">
        <v>0</v>
      </c>
      <c r="Z255" s="104">
        <v>0</v>
      </c>
      <c r="AA255" s="104">
        <v>0</v>
      </c>
      <c r="AB255" s="194">
        <f t="shared" si="68"/>
        <v>1</v>
      </c>
      <c r="AC255" s="105">
        <v>0.4</v>
      </c>
      <c r="AD255" s="105">
        <v>0.4</v>
      </c>
      <c r="AE255" s="105">
        <v>0.05</v>
      </c>
      <c r="AF255" s="105">
        <v>0.05</v>
      </c>
      <c r="AG255" s="104">
        <v>0</v>
      </c>
      <c r="AH255" s="143">
        <v>0</v>
      </c>
      <c r="AI255" s="105">
        <v>0</v>
      </c>
      <c r="AJ255" s="105">
        <v>0</v>
      </c>
      <c r="AK255" s="105">
        <v>0</v>
      </c>
      <c r="AL255" s="105">
        <v>0</v>
      </c>
      <c r="AM255" s="105">
        <v>0</v>
      </c>
      <c r="AN255" s="105">
        <v>0</v>
      </c>
      <c r="AO255" s="21">
        <f t="shared" si="72"/>
        <v>0.90000000000000013</v>
      </c>
      <c r="AP255" s="189">
        <f t="shared" si="73"/>
        <v>0.90000000000000013</v>
      </c>
      <c r="AQ255" s="91" t="str">
        <f>+IF(AP255="","",IF(AND(SUM($P255:U255)=1,SUM($AC255:AH255)=1),"TERMINADA",IF(SUM($P255:U255)=0,"SIN INICIAR",IF(AP255&gt;1,"ADELANTADA",IF(AP255&lt;0.6,"CRÍTICA",IF(AP255&lt;0.95,"EN PROCESO","GESTIÓN NORMAL"))))))</f>
        <v>EN PROCESO</v>
      </c>
      <c r="AR255" s="38" t="str">
        <f t="shared" si="74"/>
        <v>K</v>
      </c>
      <c r="AS255" s="71" t="s">
        <v>1464</v>
      </c>
      <c r="AT255" s="71" t="s">
        <v>1547</v>
      </c>
      <c r="AU255" s="71"/>
      <c r="BA255" s="236">
        <f t="shared" si="60"/>
        <v>9.9999999999999867E-2</v>
      </c>
    </row>
    <row r="256" spans="1:53" ht="41.25" hidden="1" customHeight="1" outlineLevel="3" x14ac:dyDescent="0.2">
      <c r="A256" s="258"/>
      <c r="B256" s="256"/>
      <c r="C256" s="248" t="s">
        <v>1316</v>
      </c>
      <c r="D256" s="249"/>
      <c r="E256" s="250"/>
      <c r="F256" s="82"/>
      <c r="G256" s="82"/>
      <c r="H256" s="1"/>
      <c r="I256" s="1"/>
      <c r="J256" s="82"/>
      <c r="K256" s="82"/>
      <c r="L256" s="82"/>
      <c r="M256" s="82"/>
      <c r="N256" s="68"/>
      <c r="O256" s="68"/>
      <c r="P256" s="69"/>
      <c r="Q256" s="69"/>
      <c r="R256" s="69"/>
      <c r="S256" s="69"/>
      <c r="T256" s="69"/>
      <c r="U256" s="144"/>
      <c r="V256" s="69"/>
      <c r="W256" s="69"/>
      <c r="X256" s="69"/>
      <c r="Y256" s="69"/>
      <c r="Z256" s="69"/>
      <c r="AA256" s="69"/>
      <c r="AB256" s="200"/>
      <c r="AC256" s="69"/>
      <c r="AD256" s="69"/>
      <c r="AE256" s="69"/>
      <c r="AF256" s="69"/>
      <c r="AG256" s="69"/>
      <c r="AH256" s="144"/>
      <c r="AI256" s="69"/>
      <c r="AJ256" s="69"/>
      <c r="AK256" s="69"/>
      <c r="AL256" s="69"/>
      <c r="AM256" s="69"/>
      <c r="AN256" s="182"/>
      <c r="AO256" s="190">
        <f>SUBTOTAL(1,AO251:AO255)</f>
        <v>0.73199999999999998</v>
      </c>
      <c r="AP256" s="190">
        <f>SUBTOTAL(1,AP251:AP255)</f>
        <v>0.89306666666666668</v>
      </c>
      <c r="AQ256" s="91" t="str">
        <f>+IF(AP256="","",IF(AP256&gt;1,"ADELANTADA",IF(AP256&lt;0.6,"CRÍTICA",IF(AP256&lt;0.95,"EN PROCESO","GESTIÓN NORMAL"))))</f>
        <v>EN PROCESO</v>
      </c>
      <c r="AR256" s="38" t="str">
        <f t="shared" si="65"/>
        <v>K</v>
      </c>
      <c r="AS256" s="71"/>
      <c r="AT256" s="71"/>
      <c r="AU256" s="71"/>
      <c r="BA256" s="236">
        <f t="shared" si="60"/>
        <v>0.26800000000000002</v>
      </c>
    </row>
    <row r="257" spans="1:53" ht="27.95" hidden="1" customHeight="1" outlineLevel="4" x14ac:dyDescent="0.2">
      <c r="A257" s="258"/>
      <c r="B257" s="256"/>
      <c r="C257" s="10" t="s">
        <v>371</v>
      </c>
      <c r="D257" s="10" t="s">
        <v>371</v>
      </c>
      <c r="E257" s="10" t="s">
        <v>378</v>
      </c>
      <c r="F257" s="5">
        <v>42384</v>
      </c>
      <c r="G257" s="5">
        <v>42704</v>
      </c>
      <c r="H257" s="10" t="s">
        <v>379</v>
      </c>
      <c r="I257" s="10" t="s">
        <v>374</v>
      </c>
      <c r="J257" s="10" t="s">
        <v>33</v>
      </c>
      <c r="K257" s="10">
        <v>1</v>
      </c>
      <c r="L257" s="6">
        <v>150000000</v>
      </c>
      <c r="M257" s="6">
        <v>150000000</v>
      </c>
      <c r="N257" s="103" t="s">
        <v>192</v>
      </c>
      <c r="O257" s="103" t="s">
        <v>192</v>
      </c>
      <c r="P257" s="104">
        <v>0</v>
      </c>
      <c r="Q257" s="104">
        <v>0.16666666666666669</v>
      </c>
      <c r="R257" s="104">
        <v>0.16666666666666669</v>
      </c>
      <c r="S257" s="104">
        <v>0.16666666666666669</v>
      </c>
      <c r="T257" s="104">
        <v>0.16666666666666669</v>
      </c>
      <c r="U257" s="143">
        <v>0.16666666666666669</v>
      </c>
      <c r="V257" s="104">
        <v>0.17</v>
      </c>
      <c r="W257" s="104">
        <v>0</v>
      </c>
      <c r="X257" s="104">
        <v>0</v>
      </c>
      <c r="Y257" s="104">
        <v>0</v>
      </c>
      <c r="Z257" s="104">
        <v>0</v>
      </c>
      <c r="AA257" s="104">
        <v>0</v>
      </c>
      <c r="AB257" s="194">
        <f t="shared" si="68"/>
        <v>1.0033333333333334</v>
      </c>
      <c r="AC257" s="105">
        <v>0</v>
      </c>
      <c r="AD257" s="105">
        <v>0</v>
      </c>
      <c r="AE257" s="105">
        <v>0.08</v>
      </c>
      <c r="AF257" s="105">
        <v>0.17</v>
      </c>
      <c r="AG257" s="104">
        <v>0.3</v>
      </c>
      <c r="AH257" s="143">
        <v>0</v>
      </c>
      <c r="AI257" s="105">
        <v>0</v>
      </c>
      <c r="AJ257" s="105">
        <v>0</v>
      </c>
      <c r="AK257" s="105">
        <v>0</v>
      </c>
      <c r="AL257" s="105">
        <v>0</v>
      </c>
      <c r="AM257" s="105">
        <v>0</v>
      </c>
      <c r="AN257" s="105">
        <v>0</v>
      </c>
      <c r="AO257" s="21">
        <f>SUM(AC257:AN257)</f>
        <v>0.55000000000000004</v>
      </c>
      <c r="AP257" s="189">
        <f>+IFERROR(SUM(AC257:AH257)/SUM(P257:U257),"")</f>
        <v>0.65999999999999992</v>
      </c>
      <c r="AQ257" s="91" t="str">
        <f>+IF(AP257="","",IF(AND(SUM($P257:T257)=1,SUM($AC257:AG257)=1),"TERMINADA",IF(SUM($P257:T257)=0,"SIN INICIAR",IF(AP257&gt;1,"ADELANTADA",IF(AP257&lt;0.6,"CRÍTICA",IF(AP257&lt;0.95,"EN PROCESO","GESTIÓN NORMAL"))))))</f>
        <v>EN PROCESO</v>
      </c>
      <c r="AR257" s="38" t="str">
        <f t="shared" ref="AR257:AR260" si="75">+IF(AQ257="","",IF(AQ257="SIN INICIAR","6",IF(AQ257="CRÍTICA","L",IF(AQ257="EN PROCESO","K",IF(AQ257="GESTIÓN NORMAL","J",IF(AQ257="ADELANTADA","Q","B"))))))</f>
        <v>K</v>
      </c>
      <c r="AS257" s="71" t="s">
        <v>1465</v>
      </c>
      <c r="AT257" s="71" t="s">
        <v>1466</v>
      </c>
      <c r="AU257" s="71" t="s">
        <v>1582</v>
      </c>
      <c r="BA257" s="236">
        <f t="shared" si="60"/>
        <v>0.44999999999999996</v>
      </c>
    </row>
    <row r="258" spans="1:53" ht="27.95" hidden="1" customHeight="1" outlineLevel="4" x14ac:dyDescent="0.2">
      <c r="A258" s="258"/>
      <c r="B258" s="256"/>
      <c r="C258" s="10" t="s">
        <v>371</v>
      </c>
      <c r="D258" s="10" t="s">
        <v>371</v>
      </c>
      <c r="E258" s="10" t="s">
        <v>378</v>
      </c>
      <c r="F258" s="5">
        <v>42384</v>
      </c>
      <c r="G258" s="5">
        <v>42704</v>
      </c>
      <c r="H258" s="10" t="s">
        <v>380</v>
      </c>
      <c r="I258" s="10" t="s">
        <v>374</v>
      </c>
      <c r="J258" s="10" t="s">
        <v>33</v>
      </c>
      <c r="K258" s="10">
        <v>2</v>
      </c>
      <c r="L258" s="6">
        <f>+M258/K258</f>
        <v>75000000</v>
      </c>
      <c r="M258" s="6">
        <v>150000000</v>
      </c>
      <c r="N258" s="103" t="s">
        <v>192</v>
      </c>
      <c r="O258" s="103" t="s">
        <v>192</v>
      </c>
      <c r="P258" s="104">
        <v>0</v>
      </c>
      <c r="Q258" s="104">
        <v>0.16666666666666669</v>
      </c>
      <c r="R258" s="104">
        <v>0.16666666666666669</v>
      </c>
      <c r="S258" s="104">
        <v>0.16666666666666669</v>
      </c>
      <c r="T258" s="104">
        <v>0.16666666666666669</v>
      </c>
      <c r="U258" s="143">
        <v>0.16666666666666669</v>
      </c>
      <c r="V258" s="104">
        <v>0.17</v>
      </c>
      <c r="W258" s="104">
        <v>0</v>
      </c>
      <c r="X258" s="104">
        <v>0</v>
      </c>
      <c r="Y258" s="104">
        <v>0</v>
      </c>
      <c r="Z258" s="104">
        <v>0</v>
      </c>
      <c r="AA258" s="104">
        <v>0</v>
      </c>
      <c r="AB258" s="194">
        <f t="shared" si="68"/>
        <v>1.0033333333333334</v>
      </c>
      <c r="AC258" s="105">
        <v>0</v>
      </c>
      <c r="AD258" s="105">
        <v>0</v>
      </c>
      <c r="AE258" s="105">
        <v>0.08</v>
      </c>
      <c r="AF258" s="105">
        <v>0.17</v>
      </c>
      <c r="AG258" s="104">
        <v>0.3</v>
      </c>
      <c r="AH258" s="143">
        <v>0</v>
      </c>
      <c r="AI258" s="105">
        <v>0</v>
      </c>
      <c r="AJ258" s="105">
        <v>0</v>
      </c>
      <c r="AK258" s="105">
        <v>0</v>
      </c>
      <c r="AL258" s="105">
        <v>0</v>
      </c>
      <c r="AM258" s="105">
        <v>0</v>
      </c>
      <c r="AN258" s="105">
        <v>0</v>
      </c>
      <c r="AO258" s="21">
        <f>SUM(AC258:AN258)</f>
        <v>0.55000000000000004</v>
      </c>
      <c r="AP258" s="189">
        <f t="shared" ref="AP258:AP260" si="76">+IFERROR(SUM(AC258:AH258)/SUM(P258:U258),"")</f>
        <v>0.65999999999999992</v>
      </c>
      <c r="AQ258" s="91" t="str">
        <f>+IF(AP258="","",IF(AND(SUM($P258:T258)=1,SUM($AC258:AG258)=1),"TERMINADA",IF(SUM($P258:T258)=0,"SIN INICIAR",IF(AP258&gt;1,"ADELANTADA",IF(AP258&lt;0.6,"CRÍTICA",IF(AP258&lt;0.95,"EN PROCESO","GESTIÓN NORMAL"))))))</f>
        <v>EN PROCESO</v>
      </c>
      <c r="AR258" s="38" t="str">
        <f t="shared" si="75"/>
        <v>K</v>
      </c>
      <c r="AS258" s="71" t="s">
        <v>1465</v>
      </c>
      <c r="AT258" s="71" t="s">
        <v>1466</v>
      </c>
      <c r="AU258" s="71"/>
      <c r="BA258" s="236">
        <f t="shared" si="60"/>
        <v>0.44999999999999996</v>
      </c>
    </row>
    <row r="259" spans="1:53" ht="27.95" hidden="1" customHeight="1" outlineLevel="4" x14ac:dyDescent="0.2">
      <c r="A259" s="258"/>
      <c r="B259" s="256"/>
      <c r="C259" s="10" t="s">
        <v>371</v>
      </c>
      <c r="D259" s="10" t="s">
        <v>371</v>
      </c>
      <c r="E259" s="10" t="s">
        <v>372</v>
      </c>
      <c r="F259" s="5">
        <v>42384</v>
      </c>
      <c r="G259" s="5">
        <v>42704</v>
      </c>
      <c r="H259" s="10" t="s">
        <v>373</v>
      </c>
      <c r="I259" s="10" t="s">
        <v>374</v>
      </c>
      <c r="J259" s="10" t="s">
        <v>36</v>
      </c>
      <c r="K259" s="10">
        <v>1</v>
      </c>
      <c r="L259" s="6">
        <v>150000000</v>
      </c>
      <c r="M259" s="6">
        <v>150000000</v>
      </c>
      <c r="N259" s="103" t="s">
        <v>192</v>
      </c>
      <c r="O259" s="103" t="s">
        <v>201</v>
      </c>
      <c r="P259" s="104">
        <v>0</v>
      </c>
      <c r="Q259" s="104">
        <v>0.16666666666666669</v>
      </c>
      <c r="R259" s="104">
        <v>0.16666666666666669</v>
      </c>
      <c r="S259" s="104">
        <v>0.16666666666666669</v>
      </c>
      <c r="T259" s="104">
        <v>0.16666666666666669</v>
      </c>
      <c r="U259" s="143">
        <v>0.16666666666666669</v>
      </c>
      <c r="V259" s="104">
        <v>0.17</v>
      </c>
      <c r="W259" s="104">
        <v>0</v>
      </c>
      <c r="X259" s="104">
        <v>0</v>
      </c>
      <c r="Y259" s="104">
        <v>0</v>
      </c>
      <c r="Z259" s="104">
        <v>0</v>
      </c>
      <c r="AA259" s="104">
        <v>0</v>
      </c>
      <c r="AB259" s="194">
        <f t="shared" si="68"/>
        <v>1.0033333333333334</v>
      </c>
      <c r="AC259" s="105">
        <v>0</v>
      </c>
      <c r="AD259" s="105">
        <v>0</v>
      </c>
      <c r="AE259" s="105">
        <v>0.08</v>
      </c>
      <c r="AF259" s="105">
        <v>0.17</v>
      </c>
      <c r="AG259" s="104">
        <v>0.3</v>
      </c>
      <c r="AH259" s="143">
        <v>0</v>
      </c>
      <c r="AI259" s="105">
        <v>0</v>
      </c>
      <c r="AJ259" s="105">
        <v>0</v>
      </c>
      <c r="AK259" s="105">
        <v>0</v>
      </c>
      <c r="AL259" s="105">
        <v>0</v>
      </c>
      <c r="AM259" s="105">
        <v>0</v>
      </c>
      <c r="AN259" s="105">
        <v>0</v>
      </c>
      <c r="AO259" s="21">
        <f>SUM(AC259:AN259)</f>
        <v>0.55000000000000004</v>
      </c>
      <c r="AP259" s="189">
        <f t="shared" si="76"/>
        <v>0.65999999999999992</v>
      </c>
      <c r="AQ259" s="91" t="str">
        <f>+IF(AP259="","",IF(AND(SUM($P259:T259)=1,SUM($AC259:AG259)=1),"TERMINADA",IF(SUM($P259:T259)=0,"SIN INICIAR",IF(AP259&gt;1,"ADELANTADA",IF(AP259&lt;0.6,"CRÍTICA",IF(AP259&lt;0.95,"EN PROCESO","GESTIÓN NORMAL"))))))</f>
        <v>EN PROCESO</v>
      </c>
      <c r="AR259" s="38" t="str">
        <f t="shared" si="75"/>
        <v>K</v>
      </c>
      <c r="AS259" s="71" t="s">
        <v>1465</v>
      </c>
      <c r="AT259" s="71" t="s">
        <v>1466</v>
      </c>
      <c r="AU259" s="71"/>
      <c r="BA259" s="236">
        <f t="shared" ref="BA259:BA322" si="77">100%-AO259</f>
        <v>0.44999999999999996</v>
      </c>
    </row>
    <row r="260" spans="1:53" ht="27.95" hidden="1" customHeight="1" outlineLevel="4" x14ac:dyDescent="0.2">
      <c r="A260" s="258"/>
      <c r="B260" s="256"/>
      <c r="C260" s="10" t="s">
        <v>371</v>
      </c>
      <c r="D260" s="10" t="s">
        <v>371</v>
      </c>
      <c r="E260" s="10" t="s">
        <v>375</v>
      </c>
      <c r="F260" s="5">
        <v>42384</v>
      </c>
      <c r="G260" s="5">
        <v>42704</v>
      </c>
      <c r="H260" s="10" t="s">
        <v>376</v>
      </c>
      <c r="I260" s="10" t="s">
        <v>374</v>
      </c>
      <c r="J260" s="10" t="s">
        <v>377</v>
      </c>
      <c r="K260" s="10">
        <v>1</v>
      </c>
      <c r="L260" s="6">
        <v>20000000</v>
      </c>
      <c r="M260" s="6">
        <v>20000000</v>
      </c>
      <c r="N260" s="103" t="s">
        <v>192</v>
      </c>
      <c r="O260" s="103" t="s">
        <v>192</v>
      </c>
      <c r="P260" s="104">
        <v>0</v>
      </c>
      <c r="Q260" s="104">
        <v>0.16666666666666669</v>
      </c>
      <c r="R260" s="104">
        <v>0.16666666666666669</v>
      </c>
      <c r="S260" s="104">
        <v>0.16666666666666669</v>
      </c>
      <c r="T260" s="104">
        <v>0.16666666666666669</v>
      </c>
      <c r="U260" s="143">
        <v>0.16666666666666669</v>
      </c>
      <c r="V260" s="104">
        <v>0.17</v>
      </c>
      <c r="W260" s="104">
        <v>0</v>
      </c>
      <c r="X260" s="104">
        <v>0</v>
      </c>
      <c r="Y260" s="104">
        <v>0</v>
      </c>
      <c r="Z260" s="104">
        <v>0</v>
      </c>
      <c r="AA260" s="104">
        <v>0</v>
      </c>
      <c r="AB260" s="194">
        <f t="shared" si="68"/>
        <v>1.0033333333333334</v>
      </c>
      <c r="AC260" s="105">
        <v>0</v>
      </c>
      <c r="AD260" s="105">
        <v>0</v>
      </c>
      <c r="AE260" s="105">
        <v>0.08</v>
      </c>
      <c r="AF260" s="105">
        <v>0.17</v>
      </c>
      <c r="AG260" s="104">
        <v>0.3</v>
      </c>
      <c r="AH260" s="143">
        <v>0</v>
      </c>
      <c r="AI260" s="105">
        <v>0</v>
      </c>
      <c r="AJ260" s="105">
        <v>0</v>
      </c>
      <c r="AK260" s="105">
        <v>0</v>
      </c>
      <c r="AL260" s="105">
        <v>0</v>
      </c>
      <c r="AM260" s="105">
        <v>0</v>
      </c>
      <c r="AN260" s="105">
        <v>0</v>
      </c>
      <c r="AO260" s="21">
        <f>SUM(AC260:AN260)</f>
        <v>0.55000000000000004</v>
      </c>
      <c r="AP260" s="189">
        <f t="shared" si="76"/>
        <v>0.65999999999999992</v>
      </c>
      <c r="AQ260" s="91" t="str">
        <f>+IF(AP260="","",IF(AND(SUM($P260:T260)=1,SUM($AC260:AG260)=1),"TERMINADA",IF(SUM($P260:T260)=0,"SIN INICIAR",IF(AP260&gt;1,"ADELANTADA",IF(AP260&lt;0.6,"CRÍTICA",IF(AP260&lt;0.95,"EN PROCESO","GESTIÓN NORMAL"))))))</f>
        <v>EN PROCESO</v>
      </c>
      <c r="AR260" s="38" t="str">
        <f t="shared" si="75"/>
        <v>K</v>
      </c>
      <c r="AS260" s="71" t="s">
        <v>1465</v>
      </c>
      <c r="AT260" s="71" t="s">
        <v>1466</v>
      </c>
      <c r="AU260" s="71"/>
      <c r="BA260" s="236">
        <f t="shared" si="77"/>
        <v>0.44999999999999996</v>
      </c>
    </row>
    <row r="261" spans="1:53" ht="50.25" hidden="1" customHeight="1" outlineLevel="3" x14ac:dyDescent="0.2">
      <c r="A261" s="258"/>
      <c r="B261" s="256"/>
      <c r="C261" s="248" t="s">
        <v>1317</v>
      </c>
      <c r="D261" s="249"/>
      <c r="E261" s="250"/>
      <c r="F261" s="82"/>
      <c r="G261" s="82"/>
      <c r="H261" s="1"/>
      <c r="I261" s="1"/>
      <c r="J261" s="82"/>
      <c r="K261" s="82"/>
      <c r="L261" s="82"/>
      <c r="M261" s="82"/>
      <c r="N261" s="68"/>
      <c r="O261" s="68"/>
      <c r="P261" s="69"/>
      <c r="Q261" s="69"/>
      <c r="R261" s="69"/>
      <c r="S261" s="69"/>
      <c r="T261" s="69"/>
      <c r="U261" s="144"/>
      <c r="V261" s="69"/>
      <c r="W261" s="69"/>
      <c r="X261" s="69"/>
      <c r="Y261" s="69"/>
      <c r="Z261" s="69"/>
      <c r="AA261" s="69"/>
      <c r="AB261" s="200"/>
      <c r="AC261" s="69"/>
      <c r="AD261" s="69"/>
      <c r="AE261" s="69"/>
      <c r="AF261" s="69"/>
      <c r="AG261" s="69"/>
      <c r="AH261" s="144"/>
      <c r="AI261" s="69"/>
      <c r="AJ261" s="69"/>
      <c r="AK261" s="69"/>
      <c r="AL261" s="69"/>
      <c r="AM261" s="69"/>
      <c r="AN261" s="182"/>
      <c r="AO261" s="190">
        <f>SUBTOTAL(1,AO257:AO260)</f>
        <v>0.55000000000000004</v>
      </c>
      <c r="AP261" s="190">
        <f>SUBTOTAL(1,AP257:AP260)</f>
        <v>0.65999999999999992</v>
      </c>
      <c r="AQ261" s="91" t="str">
        <f>+IF(AP261="","",IF(AP261&gt;1,"ADELANTADA",IF(AP261&lt;0.6,"CRÍTICA",IF(AP261&lt;0.95,"EN PROCESO","GESTIÓN NORMAL"))))</f>
        <v>EN PROCESO</v>
      </c>
      <c r="AR261" s="38" t="str">
        <f t="shared" si="65"/>
        <v>K</v>
      </c>
      <c r="AS261" s="71"/>
      <c r="AT261" s="71" t="s">
        <v>1535</v>
      </c>
      <c r="AU261" s="71"/>
      <c r="BA261" s="236">
        <f t="shared" si="77"/>
        <v>0.44999999999999996</v>
      </c>
    </row>
    <row r="262" spans="1:53" ht="27.95" hidden="1" customHeight="1" outlineLevel="4" x14ac:dyDescent="0.2">
      <c r="A262" s="258"/>
      <c r="B262" s="256"/>
      <c r="C262" s="10" t="s">
        <v>226</v>
      </c>
      <c r="D262" s="10" t="s">
        <v>226</v>
      </c>
      <c r="E262" s="10" t="s">
        <v>1071</v>
      </c>
      <c r="F262" s="5">
        <v>42445</v>
      </c>
      <c r="G262" s="5">
        <v>42449</v>
      </c>
      <c r="H262" s="10" t="s">
        <v>1072</v>
      </c>
      <c r="I262" s="10" t="s">
        <v>227</v>
      </c>
      <c r="J262" s="10" t="s">
        <v>228</v>
      </c>
      <c r="K262" s="10">
        <v>1</v>
      </c>
      <c r="L262" s="6">
        <v>16000000</v>
      </c>
      <c r="M262" s="6">
        <v>16000000</v>
      </c>
      <c r="N262" s="103" t="s">
        <v>205</v>
      </c>
      <c r="O262" s="103" t="s">
        <v>205</v>
      </c>
      <c r="P262" s="104">
        <v>0</v>
      </c>
      <c r="Q262" s="104">
        <v>0</v>
      </c>
      <c r="R262" s="104">
        <v>1</v>
      </c>
      <c r="S262" s="104">
        <v>0</v>
      </c>
      <c r="T262" s="104">
        <v>0</v>
      </c>
      <c r="U262" s="143">
        <v>0</v>
      </c>
      <c r="V262" s="104">
        <v>0</v>
      </c>
      <c r="W262" s="104">
        <v>0</v>
      </c>
      <c r="X262" s="104">
        <v>0</v>
      </c>
      <c r="Y262" s="104">
        <v>0</v>
      </c>
      <c r="Z262" s="104">
        <v>0</v>
      </c>
      <c r="AA262" s="104">
        <v>0</v>
      </c>
      <c r="AB262" s="194">
        <f t="shared" si="68"/>
        <v>1</v>
      </c>
      <c r="AC262" s="105">
        <v>0</v>
      </c>
      <c r="AD262" s="105">
        <v>0</v>
      </c>
      <c r="AE262" s="105">
        <v>1</v>
      </c>
      <c r="AF262" s="105">
        <v>0</v>
      </c>
      <c r="AG262" s="104">
        <v>0</v>
      </c>
      <c r="AH262" s="143">
        <v>0</v>
      </c>
      <c r="AI262" s="105">
        <v>0</v>
      </c>
      <c r="AJ262" s="105">
        <v>0</v>
      </c>
      <c r="AK262" s="105">
        <v>0</v>
      </c>
      <c r="AL262" s="105">
        <v>0</v>
      </c>
      <c r="AM262" s="105">
        <v>0</v>
      </c>
      <c r="AN262" s="105">
        <v>0</v>
      </c>
      <c r="AO262" s="21">
        <f t="shared" ref="AO262:AO270" si="78">SUM(AC262:AN262)</f>
        <v>1</v>
      </c>
      <c r="AP262" s="189">
        <f>+IFERROR(SUM(AC262:AH262)/SUM(P262:U262),"")</f>
        <v>1</v>
      </c>
      <c r="AQ262" s="91" t="str">
        <f>+IF(AP262="","",IF(AND(SUM($P262:U262)=1,SUM($AC262:AH262)=1),"TERMINADA",IF(SUM($P262:U262)=0,"SIN INICIAR",IF(AP262&gt;1,"ADELANTADA",IF(AP262&lt;0.6,"CRÍTICA",IF(AP262&lt;0.95,"EN PROCESO","GESTIÓN NORMAL"))))))</f>
        <v>TERMINADA</v>
      </c>
      <c r="AR262" s="38" t="str">
        <f t="shared" ref="AR262:AR270" si="79">+IF(AQ262="","",IF(AQ262="SIN INICIAR","6",IF(AQ262="CRÍTICA","L",IF(AQ262="EN PROCESO","K",IF(AQ262="GESTIÓN NORMAL","J",IF(AQ262="ADELANTADA","Q","B"))))))</f>
        <v>B</v>
      </c>
      <c r="AS262" s="71"/>
      <c r="AT262" s="71"/>
      <c r="AU262" s="71"/>
      <c r="BA262" s="236">
        <f t="shared" si="77"/>
        <v>0</v>
      </c>
    </row>
    <row r="263" spans="1:53" ht="27.95" hidden="1" customHeight="1" outlineLevel="4" x14ac:dyDescent="0.2">
      <c r="A263" s="258"/>
      <c r="B263" s="256"/>
      <c r="C263" s="10" t="s">
        <v>226</v>
      </c>
      <c r="D263" s="10" t="s">
        <v>226</v>
      </c>
      <c r="E263" s="10" t="s">
        <v>229</v>
      </c>
      <c r="F263" s="5">
        <v>42401</v>
      </c>
      <c r="G263" s="5">
        <v>42704</v>
      </c>
      <c r="H263" s="10" t="s">
        <v>230</v>
      </c>
      <c r="I263" s="10" t="s">
        <v>227</v>
      </c>
      <c r="J263" s="10" t="s">
        <v>228</v>
      </c>
      <c r="K263" s="10">
        <v>1</v>
      </c>
      <c r="L263" s="6">
        <v>30000000</v>
      </c>
      <c r="M263" s="6">
        <v>30000000</v>
      </c>
      <c r="N263" s="103" t="s">
        <v>193</v>
      </c>
      <c r="O263" s="103" t="s">
        <v>193</v>
      </c>
      <c r="P263" s="104">
        <v>0</v>
      </c>
      <c r="Q263" s="104">
        <v>0</v>
      </c>
      <c r="R263" s="104">
        <v>0</v>
      </c>
      <c r="S263" s="104">
        <v>0</v>
      </c>
      <c r="T263" s="104">
        <v>0</v>
      </c>
      <c r="U263" s="143">
        <v>1</v>
      </c>
      <c r="V263" s="104">
        <v>0</v>
      </c>
      <c r="W263" s="104">
        <v>0</v>
      </c>
      <c r="X263" s="104">
        <v>0</v>
      </c>
      <c r="Y263" s="104">
        <v>0</v>
      </c>
      <c r="Z263" s="104">
        <v>0</v>
      </c>
      <c r="AA263" s="104">
        <v>0</v>
      </c>
      <c r="AB263" s="194">
        <f t="shared" si="68"/>
        <v>1</v>
      </c>
      <c r="AC263" s="105">
        <v>0</v>
      </c>
      <c r="AD263" s="105">
        <v>0</v>
      </c>
      <c r="AE263" s="105">
        <v>0</v>
      </c>
      <c r="AF263" s="105">
        <v>0</v>
      </c>
      <c r="AG263" s="104">
        <v>0</v>
      </c>
      <c r="AH263" s="143">
        <v>1</v>
      </c>
      <c r="AI263" s="105">
        <v>0</v>
      </c>
      <c r="AJ263" s="105">
        <v>0</v>
      </c>
      <c r="AK263" s="105">
        <v>0</v>
      </c>
      <c r="AL263" s="105">
        <v>0</v>
      </c>
      <c r="AM263" s="105">
        <v>0</v>
      </c>
      <c r="AN263" s="105">
        <v>0</v>
      </c>
      <c r="AO263" s="21">
        <f t="shared" si="78"/>
        <v>1</v>
      </c>
      <c r="AP263" s="189">
        <f>+IFERROR(SUM(AC263:AH263)/SUM(P263:U263),"")</f>
        <v>1</v>
      </c>
      <c r="AQ263" s="91" t="str">
        <f>+IF(AP263="","",IF(AND(SUM($P263:U263)=1,SUM($AC263:AH263)=1),"TERMINADA",IF(SUM($P263:U263)=0,"SIN INICIAR",IF(AP263&gt;1,"ADELANTADA",IF(AP263&lt;0.6,"CRÍTICA",IF(AP263&lt;0.95,"EN PROCESO","GESTIÓN NORMAL"))))))</f>
        <v>TERMINADA</v>
      </c>
      <c r="AR263" s="38" t="str">
        <f t="shared" si="79"/>
        <v>B</v>
      </c>
      <c r="AS263" s="71" t="s">
        <v>1049</v>
      </c>
      <c r="AT263" s="71" t="s">
        <v>1049</v>
      </c>
      <c r="AU263" s="71"/>
      <c r="BA263" s="236">
        <f t="shared" si="77"/>
        <v>0</v>
      </c>
    </row>
    <row r="264" spans="1:53" ht="27.95" hidden="1" customHeight="1" outlineLevel="4" x14ac:dyDescent="0.2">
      <c r="A264" s="258"/>
      <c r="B264" s="256"/>
      <c r="C264" s="10" t="s">
        <v>226</v>
      </c>
      <c r="D264" s="10" t="s">
        <v>226</v>
      </c>
      <c r="E264" s="10" t="s">
        <v>237</v>
      </c>
      <c r="F264" s="5">
        <v>42384</v>
      </c>
      <c r="G264" s="5">
        <v>42704</v>
      </c>
      <c r="H264" s="10" t="s">
        <v>238</v>
      </c>
      <c r="I264" s="10" t="s">
        <v>227</v>
      </c>
      <c r="J264" s="10" t="s">
        <v>239</v>
      </c>
      <c r="K264" s="10">
        <v>2</v>
      </c>
      <c r="L264" s="6">
        <v>12000000</v>
      </c>
      <c r="M264" s="6">
        <v>24000000</v>
      </c>
      <c r="N264" s="103" t="s">
        <v>905</v>
      </c>
      <c r="O264" s="103" t="s">
        <v>905</v>
      </c>
      <c r="P264" s="104">
        <v>0</v>
      </c>
      <c r="Q264" s="104">
        <v>0</v>
      </c>
      <c r="R264" s="104">
        <v>0</v>
      </c>
      <c r="S264" s="104">
        <v>0</v>
      </c>
      <c r="T264" s="104">
        <v>0</v>
      </c>
      <c r="U264" s="143">
        <v>0</v>
      </c>
      <c r="V264" s="104">
        <v>0</v>
      </c>
      <c r="W264" s="104">
        <v>0</v>
      </c>
      <c r="X264" s="104">
        <v>0</v>
      </c>
      <c r="Y264" s="104">
        <v>0</v>
      </c>
      <c r="Z264" s="104">
        <v>0</v>
      </c>
      <c r="AA264" s="104">
        <v>0</v>
      </c>
      <c r="AB264" s="194">
        <f t="shared" si="68"/>
        <v>0</v>
      </c>
      <c r="AC264" s="105">
        <v>0</v>
      </c>
      <c r="AD264" s="105">
        <v>0</v>
      </c>
      <c r="AE264" s="105">
        <v>0</v>
      </c>
      <c r="AF264" s="105">
        <v>0</v>
      </c>
      <c r="AG264" s="104">
        <v>0</v>
      </c>
      <c r="AH264" s="143">
        <v>0</v>
      </c>
      <c r="AI264" s="105">
        <v>0</v>
      </c>
      <c r="AJ264" s="105">
        <v>0</v>
      </c>
      <c r="AK264" s="105">
        <v>0</v>
      </c>
      <c r="AL264" s="105">
        <v>0</v>
      </c>
      <c r="AM264" s="105">
        <v>0</v>
      </c>
      <c r="AN264" s="105">
        <v>0</v>
      </c>
      <c r="AO264" s="21">
        <f t="shared" si="78"/>
        <v>0</v>
      </c>
      <c r="AP264" s="189" t="str">
        <f t="shared" ref="AP264:AP269" si="80">+IFERROR(SUM(AC264:AH264)/SUM(P264:U264),"")</f>
        <v/>
      </c>
      <c r="AQ264" s="91" t="str">
        <f>+IF(AP264="","",IF(AND(SUM($P264:U264)=1,SUM($AC264:AH264)=1),"TERMINADA",IF(SUM($P264:U264)=0,"SIN INICIAR",IF(AP264&gt;1,"ADELANTADA",IF(AP264&lt;0.6,"CRÍTICA",IF(AP264&lt;0.95,"EN PROCESO","GESTIÓN NORMAL"))))))</f>
        <v/>
      </c>
      <c r="AR264" s="38" t="str">
        <f t="shared" si="79"/>
        <v/>
      </c>
      <c r="AS264" s="71" t="s">
        <v>1049</v>
      </c>
      <c r="AT264" s="71" t="s">
        <v>1049</v>
      </c>
      <c r="AU264" s="71"/>
      <c r="BA264" s="236">
        <f t="shared" si="77"/>
        <v>1</v>
      </c>
    </row>
    <row r="265" spans="1:53" ht="27.95" hidden="1" customHeight="1" outlineLevel="4" x14ac:dyDescent="0.2">
      <c r="A265" s="258"/>
      <c r="B265" s="256"/>
      <c r="C265" s="10" t="s">
        <v>226</v>
      </c>
      <c r="D265" s="10" t="s">
        <v>226</v>
      </c>
      <c r="E265" s="10" t="s">
        <v>240</v>
      </c>
      <c r="F265" s="5">
        <v>42384</v>
      </c>
      <c r="G265" s="5">
        <v>42704</v>
      </c>
      <c r="H265" s="10" t="s">
        <v>241</v>
      </c>
      <c r="I265" s="10" t="s">
        <v>227</v>
      </c>
      <c r="J265" s="10" t="s">
        <v>924</v>
      </c>
      <c r="K265" s="10">
        <v>1</v>
      </c>
      <c r="L265" s="6">
        <v>9000000</v>
      </c>
      <c r="M265" s="6">
        <v>9000000</v>
      </c>
      <c r="N265" s="103" t="s">
        <v>905</v>
      </c>
      <c r="O265" s="103" t="s">
        <v>905</v>
      </c>
      <c r="P265" s="104">
        <v>0</v>
      </c>
      <c r="Q265" s="104">
        <v>0</v>
      </c>
      <c r="R265" s="104">
        <v>0</v>
      </c>
      <c r="S265" s="104">
        <v>0</v>
      </c>
      <c r="T265" s="104">
        <v>0</v>
      </c>
      <c r="U265" s="143">
        <v>0</v>
      </c>
      <c r="V265" s="104">
        <v>0</v>
      </c>
      <c r="W265" s="104">
        <v>0</v>
      </c>
      <c r="X265" s="104">
        <v>0</v>
      </c>
      <c r="Y265" s="104">
        <v>0</v>
      </c>
      <c r="Z265" s="104">
        <v>0</v>
      </c>
      <c r="AA265" s="104">
        <v>0</v>
      </c>
      <c r="AB265" s="194">
        <f t="shared" si="68"/>
        <v>0</v>
      </c>
      <c r="AC265" s="105">
        <v>0</v>
      </c>
      <c r="AD265" s="105">
        <v>0</v>
      </c>
      <c r="AE265" s="105">
        <v>0</v>
      </c>
      <c r="AF265" s="105">
        <v>0</v>
      </c>
      <c r="AG265" s="104">
        <v>0</v>
      </c>
      <c r="AH265" s="143">
        <v>0</v>
      </c>
      <c r="AI265" s="105">
        <v>0</v>
      </c>
      <c r="AJ265" s="105">
        <v>0</v>
      </c>
      <c r="AK265" s="105">
        <v>0</v>
      </c>
      <c r="AL265" s="105">
        <v>0</v>
      </c>
      <c r="AM265" s="105">
        <v>0</v>
      </c>
      <c r="AN265" s="105">
        <v>0</v>
      </c>
      <c r="AO265" s="21">
        <f t="shared" si="78"/>
        <v>0</v>
      </c>
      <c r="AP265" s="189" t="str">
        <f t="shared" si="80"/>
        <v/>
      </c>
      <c r="AQ265" s="91" t="str">
        <f>+IF(AP265="","",IF(AND(SUM($P265:U265)=1,SUM($AC265:AH265)=1),"TERMINADA",IF(SUM($P265:U265)=0,"SIN INICIAR",IF(AP265&gt;1,"ADELANTADA",IF(AP265&lt;0.6,"CRÍTICA",IF(AP265&lt;0.95,"EN PROCESO","GESTIÓN NORMAL"))))))</f>
        <v/>
      </c>
      <c r="AR265" s="38" t="str">
        <f t="shared" si="79"/>
        <v/>
      </c>
      <c r="AS265" s="71" t="s">
        <v>1049</v>
      </c>
      <c r="AT265" s="71" t="s">
        <v>1049</v>
      </c>
      <c r="AU265" s="71"/>
      <c r="BA265" s="236">
        <f t="shared" si="77"/>
        <v>1</v>
      </c>
    </row>
    <row r="266" spans="1:53" ht="27.95" hidden="1" customHeight="1" outlineLevel="4" x14ac:dyDescent="0.2">
      <c r="A266" s="258"/>
      <c r="B266" s="256"/>
      <c r="C266" s="10" t="s">
        <v>226</v>
      </c>
      <c r="D266" s="10" t="s">
        <v>226</v>
      </c>
      <c r="E266" s="10" t="s">
        <v>235</v>
      </c>
      <c r="F266" s="5">
        <v>42384</v>
      </c>
      <c r="G266" s="5">
        <v>42704</v>
      </c>
      <c r="H266" s="10" t="s">
        <v>236</v>
      </c>
      <c r="I266" s="10" t="s">
        <v>227</v>
      </c>
      <c r="J266" s="10" t="s">
        <v>922</v>
      </c>
      <c r="K266" s="10">
        <v>2</v>
      </c>
      <c r="L266" s="6">
        <v>10000000</v>
      </c>
      <c r="M266" s="6">
        <v>20000000</v>
      </c>
      <c r="N266" s="103" t="s">
        <v>905</v>
      </c>
      <c r="O266" s="103" t="s">
        <v>905</v>
      </c>
      <c r="P266" s="104">
        <v>0</v>
      </c>
      <c r="Q266" s="104">
        <v>0</v>
      </c>
      <c r="R266" s="104">
        <v>0</v>
      </c>
      <c r="S266" s="104">
        <v>0</v>
      </c>
      <c r="T266" s="104">
        <v>0</v>
      </c>
      <c r="U266" s="143">
        <v>0</v>
      </c>
      <c r="V266" s="104">
        <v>0</v>
      </c>
      <c r="W266" s="104">
        <v>0</v>
      </c>
      <c r="X266" s="104">
        <v>0</v>
      </c>
      <c r="Y266" s="104">
        <v>0</v>
      </c>
      <c r="Z266" s="104">
        <v>0</v>
      </c>
      <c r="AA266" s="104">
        <v>0</v>
      </c>
      <c r="AB266" s="194">
        <f t="shared" si="68"/>
        <v>0</v>
      </c>
      <c r="AC266" s="105">
        <v>0</v>
      </c>
      <c r="AD266" s="105">
        <v>0</v>
      </c>
      <c r="AE266" s="105">
        <v>0</v>
      </c>
      <c r="AF266" s="105">
        <v>0</v>
      </c>
      <c r="AG266" s="104">
        <v>0</v>
      </c>
      <c r="AH266" s="143">
        <v>0</v>
      </c>
      <c r="AI266" s="105">
        <v>0</v>
      </c>
      <c r="AJ266" s="105">
        <v>0</v>
      </c>
      <c r="AK266" s="105">
        <v>0</v>
      </c>
      <c r="AL266" s="105">
        <v>0</v>
      </c>
      <c r="AM266" s="105">
        <v>0</v>
      </c>
      <c r="AN266" s="105">
        <v>0</v>
      </c>
      <c r="AO266" s="21">
        <f t="shared" si="78"/>
        <v>0</v>
      </c>
      <c r="AP266" s="189" t="str">
        <f t="shared" si="80"/>
        <v/>
      </c>
      <c r="AQ266" s="91" t="str">
        <f>+IF(AP266="","",IF(AND(SUM($P266:U266)=1,SUM($AC266:AH266)=1),"TERMINADA",IF(SUM($P266:U266)=0,"SIN INICIAR",IF(AP266&gt;1,"ADELANTADA",IF(AP266&lt;0.6,"CRÍTICA",IF(AP266&lt;0.95,"EN PROCESO","GESTIÓN NORMAL"))))))</f>
        <v/>
      </c>
      <c r="AR266" s="38" t="str">
        <f t="shared" si="79"/>
        <v/>
      </c>
      <c r="AS266" s="71" t="s">
        <v>1049</v>
      </c>
      <c r="AT266" s="71" t="s">
        <v>1049</v>
      </c>
      <c r="AU266" s="71"/>
      <c r="BA266" s="236">
        <f t="shared" si="77"/>
        <v>1</v>
      </c>
    </row>
    <row r="267" spans="1:53" ht="27.95" hidden="1" customHeight="1" outlineLevel="4" x14ac:dyDescent="0.2">
      <c r="A267" s="258"/>
      <c r="B267" s="256"/>
      <c r="C267" s="10" t="s">
        <v>226</v>
      </c>
      <c r="D267" s="10" t="s">
        <v>226</v>
      </c>
      <c r="E267" s="10" t="s">
        <v>233</v>
      </c>
      <c r="F267" s="5">
        <v>42384</v>
      </c>
      <c r="G267" s="5">
        <v>42704</v>
      </c>
      <c r="H267" s="10" t="s">
        <v>923</v>
      </c>
      <c r="I267" s="10" t="s">
        <v>227</v>
      </c>
      <c r="J267" s="10" t="s">
        <v>234</v>
      </c>
      <c r="K267" s="10">
        <v>2</v>
      </c>
      <c r="L267" s="6">
        <v>5500000</v>
      </c>
      <c r="M267" s="6">
        <v>11000000</v>
      </c>
      <c r="N267" s="103" t="s">
        <v>905</v>
      </c>
      <c r="O267" s="103" t="s">
        <v>905</v>
      </c>
      <c r="P267" s="104">
        <v>0</v>
      </c>
      <c r="Q267" s="104">
        <v>0</v>
      </c>
      <c r="R267" s="104">
        <v>0</v>
      </c>
      <c r="S267" s="104">
        <v>0</v>
      </c>
      <c r="T267" s="104">
        <v>0</v>
      </c>
      <c r="U267" s="143">
        <v>0</v>
      </c>
      <c r="V267" s="104">
        <v>0</v>
      </c>
      <c r="W267" s="104">
        <v>0</v>
      </c>
      <c r="X267" s="104">
        <v>0</v>
      </c>
      <c r="Y267" s="104">
        <v>0</v>
      </c>
      <c r="Z267" s="104">
        <v>0</v>
      </c>
      <c r="AA267" s="104">
        <v>0</v>
      </c>
      <c r="AB267" s="194">
        <f t="shared" si="68"/>
        <v>0</v>
      </c>
      <c r="AC267" s="105">
        <v>0</v>
      </c>
      <c r="AD267" s="105">
        <v>0</v>
      </c>
      <c r="AE267" s="105">
        <v>0</v>
      </c>
      <c r="AF267" s="105">
        <v>0</v>
      </c>
      <c r="AG267" s="104">
        <v>0</v>
      </c>
      <c r="AH267" s="143">
        <v>0</v>
      </c>
      <c r="AI267" s="105">
        <v>0</v>
      </c>
      <c r="AJ267" s="105">
        <v>0</v>
      </c>
      <c r="AK267" s="105">
        <v>0</v>
      </c>
      <c r="AL267" s="105">
        <v>0</v>
      </c>
      <c r="AM267" s="105">
        <v>0</v>
      </c>
      <c r="AN267" s="105">
        <v>0</v>
      </c>
      <c r="AO267" s="21">
        <f t="shared" si="78"/>
        <v>0</v>
      </c>
      <c r="AP267" s="189" t="str">
        <f t="shared" si="80"/>
        <v/>
      </c>
      <c r="AQ267" s="91" t="str">
        <f>+IF(AP267="","",IF(AND(SUM($P267:U267)=1,SUM($AC267:AH267)=1),"TERMINADA",IF(SUM($P267:U267)=0,"SIN INICIAR",IF(AP267&gt;1,"ADELANTADA",IF(AP267&lt;0.6,"CRÍTICA",IF(AP267&lt;0.95,"EN PROCESO","GESTIÓN NORMAL"))))))</f>
        <v/>
      </c>
      <c r="AR267" s="38" t="str">
        <f t="shared" si="79"/>
        <v/>
      </c>
      <c r="AS267" s="71" t="s">
        <v>1049</v>
      </c>
      <c r="AT267" s="71" t="s">
        <v>1049</v>
      </c>
      <c r="AU267" s="71"/>
      <c r="BA267" s="236">
        <f t="shared" si="77"/>
        <v>1</v>
      </c>
    </row>
    <row r="268" spans="1:53" ht="27.95" hidden="1" customHeight="1" outlineLevel="4" x14ac:dyDescent="0.2">
      <c r="A268" s="258"/>
      <c r="B268" s="256"/>
      <c r="C268" s="10" t="s">
        <v>226</v>
      </c>
      <c r="D268" s="10" t="s">
        <v>226</v>
      </c>
      <c r="E268" s="10" t="s">
        <v>1467</v>
      </c>
      <c r="F268" s="5">
        <v>42515</v>
      </c>
      <c r="G268" s="5">
        <v>42521</v>
      </c>
      <c r="H268" s="10" t="s">
        <v>919</v>
      </c>
      <c r="I268" s="10" t="s">
        <v>227</v>
      </c>
      <c r="J268" s="10" t="s">
        <v>228</v>
      </c>
      <c r="K268" s="10">
        <v>1</v>
      </c>
      <c r="L268" s="6">
        <v>25000000</v>
      </c>
      <c r="M268" s="6">
        <v>25000000</v>
      </c>
      <c r="N268" s="103" t="s">
        <v>181</v>
      </c>
      <c r="O268" s="103" t="s">
        <v>181</v>
      </c>
      <c r="P268" s="104">
        <v>0</v>
      </c>
      <c r="Q268" s="104">
        <v>0</v>
      </c>
      <c r="R268" s="104">
        <v>0</v>
      </c>
      <c r="S268" s="104">
        <v>0</v>
      </c>
      <c r="T268" s="104">
        <v>1</v>
      </c>
      <c r="U268" s="143">
        <v>0</v>
      </c>
      <c r="V268" s="104">
        <v>0</v>
      </c>
      <c r="W268" s="104">
        <v>0</v>
      </c>
      <c r="X268" s="104">
        <v>0</v>
      </c>
      <c r="Y268" s="104">
        <v>0</v>
      </c>
      <c r="Z268" s="104">
        <v>0</v>
      </c>
      <c r="AA268" s="104">
        <v>0</v>
      </c>
      <c r="AB268" s="194">
        <f t="shared" si="68"/>
        <v>1</v>
      </c>
      <c r="AC268" s="105">
        <v>0</v>
      </c>
      <c r="AD268" s="105">
        <v>0</v>
      </c>
      <c r="AE268" s="105">
        <v>0</v>
      </c>
      <c r="AF268" s="105">
        <v>0</v>
      </c>
      <c r="AG268" s="104">
        <v>1</v>
      </c>
      <c r="AH268" s="143">
        <v>0</v>
      </c>
      <c r="AI268" s="105">
        <v>0</v>
      </c>
      <c r="AJ268" s="105">
        <v>0</v>
      </c>
      <c r="AK268" s="105">
        <v>0</v>
      </c>
      <c r="AL268" s="105">
        <v>0</v>
      </c>
      <c r="AM268" s="105">
        <v>0</v>
      </c>
      <c r="AN268" s="105">
        <v>0</v>
      </c>
      <c r="AO268" s="21">
        <f t="shared" si="78"/>
        <v>1</v>
      </c>
      <c r="AP268" s="189">
        <f t="shared" si="80"/>
        <v>1</v>
      </c>
      <c r="AQ268" s="91" t="str">
        <f>+IF(AP268="","",IF(AND(SUM($P268:U268)=1,SUM($AC268:AH268)=1),"TERMINADA",IF(SUM($P268:U268)=0,"SIN INICIAR",IF(AP268&gt;1,"ADELANTADA",IF(AP268&lt;0.6,"CRÍTICA",IF(AP268&lt;0.95,"EN PROCESO","GESTIÓN NORMAL"))))))</f>
        <v>TERMINADA</v>
      </c>
      <c r="AR268" s="38" t="str">
        <f t="shared" si="79"/>
        <v>B</v>
      </c>
      <c r="AS268" s="71"/>
      <c r="AT268" s="71"/>
      <c r="AU268" s="71"/>
      <c r="BA268" s="236">
        <f t="shared" si="77"/>
        <v>0</v>
      </c>
    </row>
    <row r="269" spans="1:53" ht="27.95" hidden="1" customHeight="1" outlineLevel="4" x14ac:dyDescent="0.2">
      <c r="A269" s="258"/>
      <c r="B269" s="256"/>
      <c r="C269" s="10" t="s">
        <v>226</v>
      </c>
      <c r="D269" s="10" t="s">
        <v>226</v>
      </c>
      <c r="E269" s="10" t="s">
        <v>920</v>
      </c>
      <c r="F269" s="5">
        <v>46077</v>
      </c>
      <c r="G269" s="5">
        <v>42428</v>
      </c>
      <c r="H269" s="10" t="s">
        <v>921</v>
      </c>
      <c r="I269" s="10" t="s">
        <v>227</v>
      </c>
      <c r="J269" s="10" t="s">
        <v>228</v>
      </c>
      <c r="K269" s="10">
        <v>1</v>
      </c>
      <c r="L269" s="6">
        <v>8000000</v>
      </c>
      <c r="M269" s="6">
        <v>8000000</v>
      </c>
      <c r="N269" s="103" t="s">
        <v>905</v>
      </c>
      <c r="O269" s="103" t="s">
        <v>905</v>
      </c>
      <c r="P269" s="104">
        <v>0</v>
      </c>
      <c r="Q269" s="104">
        <v>0</v>
      </c>
      <c r="R269" s="104">
        <v>0</v>
      </c>
      <c r="S269" s="104">
        <v>0</v>
      </c>
      <c r="T269" s="104">
        <v>1</v>
      </c>
      <c r="U269" s="143">
        <v>0</v>
      </c>
      <c r="V269" s="104">
        <v>0</v>
      </c>
      <c r="W269" s="104">
        <v>0</v>
      </c>
      <c r="X269" s="104">
        <v>0</v>
      </c>
      <c r="Y269" s="104">
        <v>0</v>
      </c>
      <c r="Z269" s="104">
        <v>0</v>
      </c>
      <c r="AA269" s="104">
        <v>0</v>
      </c>
      <c r="AB269" s="194">
        <f t="shared" si="68"/>
        <v>1</v>
      </c>
      <c r="AC269" s="105">
        <v>0</v>
      </c>
      <c r="AD269" s="105">
        <v>0</v>
      </c>
      <c r="AE269" s="105">
        <v>0</v>
      </c>
      <c r="AF269" s="105">
        <v>0</v>
      </c>
      <c r="AG269" s="104">
        <v>1</v>
      </c>
      <c r="AH269" s="143">
        <v>0</v>
      </c>
      <c r="AI269" s="105">
        <v>0</v>
      </c>
      <c r="AJ269" s="105">
        <v>0</v>
      </c>
      <c r="AK269" s="105">
        <v>0</v>
      </c>
      <c r="AL269" s="105">
        <v>0</v>
      </c>
      <c r="AM269" s="105">
        <v>0</v>
      </c>
      <c r="AN269" s="105">
        <v>0</v>
      </c>
      <c r="AO269" s="21">
        <f t="shared" si="78"/>
        <v>1</v>
      </c>
      <c r="AP269" s="189">
        <f t="shared" si="80"/>
        <v>1</v>
      </c>
      <c r="AQ269" s="91" t="str">
        <f>+IF(AP269="","",IF(AND(SUM($P269:U269)=1,SUM($AC269:AH269)=1),"TERMINADA",IF(SUM($P269:U269)=0,"SIN INICIAR",IF(AP269&gt;1,"ADELANTADA",IF(AP269&lt;0.6,"CRÍTICA",IF(AP269&lt;0.95,"EN PROCESO","GESTIÓN NORMAL"))))))</f>
        <v>TERMINADA</v>
      </c>
      <c r="AR269" s="38" t="str">
        <f t="shared" si="79"/>
        <v>B</v>
      </c>
      <c r="AS269" s="71"/>
      <c r="AT269" s="71"/>
      <c r="AU269" s="71"/>
      <c r="BA269" s="236">
        <f t="shared" si="77"/>
        <v>0</v>
      </c>
    </row>
    <row r="270" spans="1:53" ht="27.95" hidden="1" customHeight="1" outlineLevel="4" x14ac:dyDescent="0.2">
      <c r="A270" s="258"/>
      <c r="B270" s="256"/>
      <c r="C270" s="10" t="s">
        <v>226</v>
      </c>
      <c r="D270" s="10" t="s">
        <v>226</v>
      </c>
      <c r="E270" s="10" t="s">
        <v>231</v>
      </c>
      <c r="F270" s="5">
        <v>42384</v>
      </c>
      <c r="G270" s="5">
        <v>42704</v>
      </c>
      <c r="H270" s="10" t="s">
        <v>232</v>
      </c>
      <c r="I270" s="10" t="s">
        <v>227</v>
      </c>
      <c r="J270" s="10" t="s">
        <v>922</v>
      </c>
      <c r="K270" s="10">
        <v>3</v>
      </c>
      <c r="L270" s="6">
        <v>10000000</v>
      </c>
      <c r="M270" s="6">
        <v>30000000</v>
      </c>
      <c r="N270" s="103" t="s">
        <v>905</v>
      </c>
      <c r="O270" s="103" t="s">
        <v>905</v>
      </c>
      <c r="P270" s="104">
        <v>0</v>
      </c>
      <c r="Q270" s="104">
        <v>0</v>
      </c>
      <c r="R270" s="104">
        <v>0</v>
      </c>
      <c r="S270" s="104">
        <v>0</v>
      </c>
      <c r="T270" s="104">
        <v>0</v>
      </c>
      <c r="U270" s="143">
        <v>0</v>
      </c>
      <c r="V270" s="104">
        <v>0</v>
      </c>
      <c r="W270" s="104">
        <v>0</v>
      </c>
      <c r="X270" s="104">
        <v>1</v>
      </c>
      <c r="Y270" s="104">
        <v>0</v>
      </c>
      <c r="Z270" s="104">
        <v>0</v>
      </c>
      <c r="AA270" s="104">
        <v>0</v>
      </c>
      <c r="AB270" s="194">
        <f t="shared" si="68"/>
        <v>1</v>
      </c>
      <c r="AC270" s="105">
        <v>0</v>
      </c>
      <c r="AD270" s="105">
        <v>0</v>
      </c>
      <c r="AE270" s="105">
        <v>0</v>
      </c>
      <c r="AF270" s="105">
        <v>0</v>
      </c>
      <c r="AG270" s="104">
        <v>0</v>
      </c>
      <c r="AH270" s="143">
        <v>0</v>
      </c>
      <c r="AI270" s="105">
        <v>0</v>
      </c>
      <c r="AJ270" s="105">
        <v>0</v>
      </c>
      <c r="AK270" s="105">
        <v>0</v>
      </c>
      <c r="AL270" s="105">
        <v>0</v>
      </c>
      <c r="AM270" s="105">
        <v>0</v>
      </c>
      <c r="AN270" s="105">
        <v>0</v>
      </c>
      <c r="AO270" s="21">
        <f t="shared" si="78"/>
        <v>0</v>
      </c>
      <c r="AP270" s="189" t="str">
        <f>+IFERROR(SUM(AC270:AH270)/SUM(P270:U270),"")</f>
        <v/>
      </c>
      <c r="AQ270" s="91" t="str">
        <f>+IF(AP270="","",IF(AND(SUM($P270:U270)=1,SUM($AC270:AH270)=1),"TERMINADA",IF(SUM($P270:U270)=0,"SIN INICIAR",IF(AP270&gt;1,"ADELANTADA",IF(AP270&lt;0.6,"CRÍTICA",IF(AP270&lt;0.95,"EN PROCESO","GESTIÓN NORMAL"))))))</f>
        <v/>
      </c>
      <c r="AR270" s="38" t="str">
        <f t="shared" si="79"/>
        <v/>
      </c>
      <c r="AS270" s="71" t="s">
        <v>1049</v>
      </c>
      <c r="AT270" s="71" t="s">
        <v>1049</v>
      </c>
      <c r="AU270" s="71"/>
      <c r="BA270" s="236">
        <f t="shared" si="77"/>
        <v>1</v>
      </c>
    </row>
    <row r="271" spans="1:53" ht="39" hidden="1" customHeight="1" outlineLevel="3" x14ac:dyDescent="0.2">
      <c r="A271" s="258"/>
      <c r="B271" s="256"/>
      <c r="C271" s="248" t="s">
        <v>1318</v>
      </c>
      <c r="D271" s="249"/>
      <c r="E271" s="250"/>
      <c r="F271" s="82"/>
      <c r="G271" s="82"/>
      <c r="H271" s="1"/>
      <c r="I271" s="1"/>
      <c r="J271" s="82"/>
      <c r="K271" s="82"/>
      <c r="L271" s="82"/>
      <c r="M271" s="82"/>
      <c r="N271" s="68"/>
      <c r="O271" s="68"/>
      <c r="P271" s="69"/>
      <c r="Q271" s="69"/>
      <c r="R271" s="69"/>
      <c r="S271" s="69"/>
      <c r="T271" s="69"/>
      <c r="U271" s="144"/>
      <c r="V271" s="69"/>
      <c r="W271" s="69"/>
      <c r="X271" s="69"/>
      <c r="Y271" s="69"/>
      <c r="Z271" s="69"/>
      <c r="AA271" s="69"/>
      <c r="AB271" s="200"/>
      <c r="AC271" s="69"/>
      <c r="AD271" s="69"/>
      <c r="AE271" s="69"/>
      <c r="AF271" s="69"/>
      <c r="AG271" s="69"/>
      <c r="AH271" s="144"/>
      <c r="AI271" s="69"/>
      <c r="AJ271" s="69"/>
      <c r="AK271" s="69"/>
      <c r="AL271" s="69"/>
      <c r="AM271" s="69"/>
      <c r="AN271" s="182"/>
      <c r="AO271" s="190">
        <f>SUBTOTAL(1,AO262:AO270)</f>
        <v>0.44444444444444442</v>
      </c>
      <c r="AP271" s="190">
        <f>SUBTOTAL(1,AP262:AP270)</f>
        <v>1</v>
      </c>
      <c r="AQ271" s="91" t="str">
        <f>+IF(AP271="","",IF(AP271&gt;1,"ADELANTADA",IF(AP271&lt;0.6,"CRÍTICA",IF(AP271&lt;0.95,"EN PROCESO","GESTIÓN NORMAL"))))</f>
        <v>GESTIÓN NORMAL</v>
      </c>
      <c r="AR271" s="38" t="str">
        <f t="shared" si="65"/>
        <v>J</v>
      </c>
      <c r="AS271" s="71"/>
      <c r="AT271" s="71"/>
      <c r="AU271" s="71"/>
      <c r="BA271" s="236">
        <f t="shared" si="77"/>
        <v>0.55555555555555558</v>
      </c>
    </row>
    <row r="272" spans="1:53" ht="39" hidden="1" customHeight="1" outlineLevel="4" x14ac:dyDescent="0.2">
      <c r="A272" s="258"/>
      <c r="B272" s="256"/>
      <c r="C272" s="10" t="s">
        <v>399</v>
      </c>
      <c r="D272" s="10" t="s">
        <v>399</v>
      </c>
      <c r="E272" s="10" t="s">
        <v>400</v>
      </c>
      <c r="F272" s="5">
        <v>42384</v>
      </c>
      <c r="G272" s="5">
        <v>42704</v>
      </c>
      <c r="H272" s="10" t="s">
        <v>255</v>
      </c>
      <c r="I272" s="10" t="s">
        <v>111</v>
      </c>
      <c r="J272" s="10" t="s">
        <v>946</v>
      </c>
      <c r="K272" s="10">
        <v>7</v>
      </c>
      <c r="L272" s="6">
        <v>620000</v>
      </c>
      <c r="M272" s="6">
        <v>620000</v>
      </c>
      <c r="N272" s="103" t="s">
        <v>192</v>
      </c>
      <c r="O272" s="103" t="s">
        <v>905</v>
      </c>
      <c r="P272" s="104">
        <v>0.16666666666666669</v>
      </c>
      <c r="Q272" s="104">
        <v>0.16666666666666669</v>
      </c>
      <c r="R272" s="104">
        <v>0.16666666666666669</v>
      </c>
      <c r="S272" s="104">
        <v>0.16666666666666669</v>
      </c>
      <c r="T272" s="104">
        <v>0.16666666666666669</v>
      </c>
      <c r="U272" s="143">
        <v>0.16666666666666669</v>
      </c>
      <c r="V272" s="104">
        <v>0</v>
      </c>
      <c r="W272" s="104">
        <v>0</v>
      </c>
      <c r="X272" s="104">
        <v>0</v>
      </c>
      <c r="Y272" s="104">
        <v>0</v>
      </c>
      <c r="Z272" s="104">
        <v>0</v>
      </c>
      <c r="AA272" s="104">
        <v>0</v>
      </c>
      <c r="AB272" s="198">
        <f t="shared" ref="AB272:AB285" si="81">SUM(P272:AA272)</f>
        <v>1.0000000000000002</v>
      </c>
      <c r="AC272" s="105">
        <v>0</v>
      </c>
      <c r="AD272" s="105">
        <v>0</v>
      </c>
      <c r="AE272" s="105">
        <v>0</v>
      </c>
      <c r="AF272" s="105">
        <v>0</v>
      </c>
      <c r="AG272" s="104">
        <v>0.3</v>
      </c>
      <c r="AH272" s="143">
        <v>0.3</v>
      </c>
      <c r="AI272" s="105">
        <v>0</v>
      </c>
      <c r="AJ272" s="105">
        <v>0</v>
      </c>
      <c r="AK272" s="105">
        <v>0</v>
      </c>
      <c r="AL272" s="105">
        <v>0</v>
      </c>
      <c r="AM272" s="105">
        <v>0</v>
      </c>
      <c r="AN272" s="105">
        <v>0</v>
      </c>
      <c r="AO272" s="21">
        <f t="shared" ref="AO272:AO285" si="82">SUM(AC272:AN272)</f>
        <v>0.6</v>
      </c>
      <c r="AP272" s="189">
        <f t="shared" ref="AP272:AP285" si="83">+IFERROR(SUM(AC272:AH272)/SUM(P272:U272),"")</f>
        <v>0.59999999999999987</v>
      </c>
      <c r="AQ272" s="91" t="str">
        <f>+IF(AP272="","",IF(AND(SUM($P272:U272)=1,SUM($AC272:AH272)=1),"TERMINADA",IF(SUM($P272:U272)=0,"SIN INICIAR",IF(AP272&gt;1,"ADELANTADA",IF(AP272&lt;0.6,"CRÍTICA",IF(AP272&lt;0.95,"EN PROCESO","GESTIÓN NORMAL"))))))</f>
        <v>EN PROCESO</v>
      </c>
      <c r="AR272" s="38" t="str">
        <f t="shared" ref="AR272:AR285" si="84">+IF(AQ272="","",IF(AQ272="SIN INICIAR","6",IF(AQ272="CRÍTICA","L",IF(AQ272="EN PROCESO","K",IF(AQ272="GESTIÓN NORMAL","J",IF(AQ272="ADELANTADA","Q","B"))))))</f>
        <v>K</v>
      </c>
      <c r="AS272" s="71" t="s">
        <v>1274</v>
      </c>
      <c r="AT272" s="71" t="s">
        <v>1468</v>
      </c>
      <c r="AU272" s="71" t="s">
        <v>1583</v>
      </c>
      <c r="BA272" s="236">
        <f t="shared" si="77"/>
        <v>0.4</v>
      </c>
    </row>
    <row r="273" spans="1:53" ht="39" hidden="1" customHeight="1" outlineLevel="4" x14ac:dyDescent="0.2">
      <c r="A273" s="258"/>
      <c r="B273" s="256"/>
      <c r="C273" s="10" t="s">
        <v>399</v>
      </c>
      <c r="D273" s="10" t="s">
        <v>399</v>
      </c>
      <c r="E273" s="10" t="s">
        <v>400</v>
      </c>
      <c r="F273" s="5">
        <v>42384</v>
      </c>
      <c r="G273" s="5">
        <v>42704</v>
      </c>
      <c r="H273" s="10" t="s">
        <v>255</v>
      </c>
      <c r="I273" s="10" t="s">
        <v>111</v>
      </c>
      <c r="J273" s="10" t="s">
        <v>401</v>
      </c>
      <c r="K273" s="10">
        <v>2</v>
      </c>
      <c r="L273" s="6">
        <v>300000</v>
      </c>
      <c r="M273" s="6">
        <v>300000</v>
      </c>
      <c r="N273" s="103" t="s">
        <v>192</v>
      </c>
      <c r="O273" s="103" t="s">
        <v>905</v>
      </c>
      <c r="P273" s="104">
        <v>0.16666666666666669</v>
      </c>
      <c r="Q273" s="104">
        <v>0.16666666666666669</v>
      </c>
      <c r="R273" s="104">
        <v>0.16666666666666669</v>
      </c>
      <c r="S273" s="104">
        <v>0.16666666666666669</v>
      </c>
      <c r="T273" s="104">
        <v>0.16666666666666669</v>
      </c>
      <c r="U273" s="143">
        <v>0.16666666666666669</v>
      </c>
      <c r="V273" s="104">
        <v>0</v>
      </c>
      <c r="W273" s="104">
        <v>0</v>
      </c>
      <c r="X273" s="104">
        <v>0</v>
      </c>
      <c r="Y273" s="104">
        <v>0</v>
      </c>
      <c r="Z273" s="104">
        <v>0</v>
      </c>
      <c r="AA273" s="104">
        <v>0</v>
      </c>
      <c r="AB273" s="198">
        <f t="shared" si="81"/>
        <v>1.0000000000000002</v>
      </c>
      <c r="AC273" s="105">
        <v>0</v>
      </c>
      <c r="AD273" s="105">
        <v>0</v>
      </c>
      <c r="AE273" s="105">
        <v>0</v>
      </c>
      <c r="AF273" s="105">
        <v>0</v>
      </c>
      <c r="AG273" s="104">
        <v>0.3</v>
      </c>
      <c r="AH273" s="143">
        <v>0.3</v>
      </c>
      <c r="AI273" s="105">
        <v>0</v>
      </c>
      <c r="AJ273" s="105">
        <v>0</v>
      </c>
      <c r="AK273" s="105">
        <v>0</v>
      </c>
      <c r="AL273" s="105">
        <v>0</v>
      </c>
      <c r="AM273" s="105">
        <v>0</v>
      </c>
      <c r="AN273" s="105">
        <v>0</v>
      </c>
      <c r="AO273" s="21">
        <f t="shared" si="82"/>
        <v>0.6</v>
      </c>
      <c r="AP273" s="189">
        <f t="shared" si="83"/>
        <v>0.59999999999999987</v>
      </c>
      <c r="AQ273" s="91" t="str">
        <f>+IF(AP273="","",IF(AND(SUM($P273:U273)=1,SUM($AC273:AH273)=1),"TERMINADA",IF(SUM($P273:U273)=0,"SIN INICIAR",IF(AP273&gt;1,"ADELANTADA",IF(AP273&lt;0.6,"CRÍTICA",IF(AP273&lt;0.95,"EN PROCESO","GESTIÓN NORMAL"))))))</f>
        <v>EN PROCESO</v>
      </c>
      <c r="AR273" s="38" t="str">
        <f t="shared" si="84"/>
        <v>K</v>
      </c>
      <c r="AS273" s="71" t="s">
        <v>1274</v>
      </c>
      <c r="AT273" s="71" t="s">
        <v>1468</v>
      </c>
      <c r="AU273" s="71" t="s">
        <v>1583</v>
      </c>
      <c r="BA273" s="236">
        <f t="shared" si="77"/>
        <v>0.4</v>
      </c>
    </row>
    <row r="274" spans="1:53" ht="39" hidden="1" customHeight="1" outlineLevel="4" x14ac:dyDescent="0.2">
      <c r="A274" s="258"/>
      <c r="B274" s="256"/>
      <c r="C274" s="10" t="s">
        <v>399</v>
      </c>
      <c r="D274" s="10" t="s">
        <v>399</v>
      </c>
      <c r="E274" s="10" t="s">
        <v>400</v>
      </c>
      <c r="F274" s="5">
        <v>42384</v>
      </c>
      <c r="G274" s="5">
        <v>42704</v>
      </c>
      <c r="H274" s="10" t="s">
        <v>255</v>
      </c>
      <c r="I274" s="10" t="s">
        <v>111</v>
      </c>
      <c r="J274" s="10" t="s">
        <v>402</v>
      </c>
      <c r="K274" s="10">
        <v>2</v>
      </c>
      <c r="L274" s="6">
        <v>2000000</v>
      </c>
      <c r="M274" s="6">
        <v>2000000</v>
      </c>
      <c r="N274" s="103" t="s">
        <v>192</v>
      </c>
      <c r="O274" s="103" t="s">
        <v>905</v>
      </c>
      <c r="P274" s="104">
        <v>0.16666666666666669</v>
      </c>
      <c r="Q274" s="104">
        <v>0.16666666666666669</v>
      </c>
      <c r="R274" s="104">
        <v>0.16666666666666669</v>
      </c>
      <c r="S274" s="104">
        <v>0.16666666666666669</v>
      </c>
      <c r="T274" s="104">
        <v>0.16666666666666669</v>
      </c>
      <c r="U274" s="143">
        <v>0.16666666666666669</v>
      </c>
      <c r="V274" s="104">
        <v>0</v>
      </c>
      <c r="W274" s="104">
        <v>0</v>
      </c>
      <c r="X274" s="104">
        <v>0</v>
      </c>
      <c r="Y274" s="104">
        <v>0</v>
      </c>
      <c r="Z274" s="104">
        <v>0</v>
      </c>
      <c r="AA274" s="104">
        <v>0</v>
      </c>
      <c r="AB274" s="198">
        <f t="shared" si="81"/>
        <v>1.0000000000000002</v>
      </c>
      <c r="AC274" s="105">
        <v>0</v>
      </c>
      <c r="AD274" s="105">
        <v>0</v>
      </c>
      <c r="AE274" s="105">
        <v>0</v>
      </c>
      <c r="AF274" s="105">
        <v>0</v>
      </c>
      <c r="AG274" s="104">
        <v>0.3</v>
      </c>
      <c r="AH274" s="143">
        <v>0.3</v>
      </c>
      <c r="AI274" s="105">
        <v>0</v>
      </c>
      <c r="AJ274" s="105">
        <v>0</v>
      </c>
      <c r="AK274" s="105">
        <v>0</v>
      </c>
      <c r="AL274" s="105">
        <v>0</v>
      </c>
      <c r="AM274" s="105">
        <v>0</v>
      </c>
      <c r="AN274" s="105">
        <v>0</v>
      </c>
      <c r="AO274" s="21">
        <f t="shared" si="82"/>
        <v>0.6</v>
      </c>
      <c r="AP274" s="189">
        <f t="shared" si="83"/>
        <v>0.59999999999999987</v>
      </c>
      <c r="AQ274" s="91" t="str">
        <f>+IF(AP274="","",IF(AND(SUM($P274:U274)=1,SUM($AC274:AH274)=1),"TERMINADA",IF(SUM($P274:U274)=0,"SIN INICIAR",IF(AP274&gt;1,"ADELANTADA",IF(AP274&lt;0.6,"CRÍTICA",IF(AP274&lt;0.95,"EN PROCESO","GESTIÓN NORMAL"))))))</f>
        <v>EN PROCESO</v>
      </c>
      <c r="AR274" s="38" t="str">
        <f t="shared" si="84"/>
        <v>K</v>
      </c>
      <c r="AS274" s="71" t="s">
        <v>1274</v>
      </c>
      <c r="AT274" s="71" t="s">
        <v>1468</v>
      </c>
      <c r="AU274" s="71" t="s">
        <v>1583</v>
      </c>
      <c r="BA274" s="236">
        <f t="shared" si="77"/>
        <v>0.4</v>
      </c>
    </row>
    <row r="275" spans="1:53" ht="39" hidden="1" customHeight="1" outlineLevel="4" x14ac:dyDescent="0.2">
      <c r="A275" s="258"/>
      <c r="B275" s="256"/>
      <c r="C275" s="10" t="s">
        <v>399</v>
      </c>
      <c r="D275" s="10" t="s">
        <v>399</v>
      </c>
      <c r="E275" s="10" t="s">
        <v>400</v>
      </c>
      <c r="F275" s="5">
        <v>42384</v>
      </c>
      <c r="G275" s="5">
        <v>42704</v>
      </c>
      <c r="H275" s="10" t="s">
        <v>255</v>
      </c>
      <c r="I275" s="10" t="s">
        <v>111</v>
      </c>
      <c r="J275" s="10" t="s">
        <v>403</v>
      </c>
      <c r="K275" s="10">
        <v>1</v>
      </c>
      <c r="L275" s="6">
        <v>10000000</v>
      </c>
      <c r="M275" s="6">
        <v>10000000</v>
      </c>
      <c r="N275" s="103" t="s">
        <v>192</v>
      </c>
      <c r="O275" s="103" t="s">
        <v>905</v>
      </c>
      <c r="P275" s="104">
        <v>0.16666666666666669</v>
      </c>
      <c r="Q275" s="104">
        <v>0.16666666666666669</v>
      </c>
      <c r="R275" s="104">
        <v>0.16666666666666669</v>
      </c>
      <c r="S275" s="104">
        <v>0.16666666666666669</v>
      </c>
      <c r="T275" s="104">
        <v>0.16666666666666669</v>
      </c>
      <c r="U275" s="143">
        <v>0.16666666666666669</v>
      </c>
      <c r="V275" s="104">
        <v>0</v>
      </c>
      <c r="W275" s="104">
        <v>0</v>
      </c>
      <c r="X275" s="104">
        <v>0</v>
      </c>
      <c r="Y275" s="104">
        <v>0</v>
      </c>
      <c r="Z275" s="104">
        <v>0</v>
      </c>
      <c r="AA275" s="104">
        <v>0</v>
      </c>
      <c r="AB275" s="198">
        <f t="shared" si="81"/>
        <v>1.0000000000000002</v>
      </c>
      <c r="AC275" s="105">
        <v>0</v>
      </c>
      <c r="AD275" s="105">
        <v>0</v>
      </c>
      <c r="AE275" s="105">
        <v>0</v>
      </c>
      <c r="AF275" s="105">
        <v>0</v>
      </c>
      <c r="AG275" s="104">
        <v>0.3</v>
      </c>
      <c r="AH275" s="143">
        <v>0.3</v>
      </c>
      <c r="AI275" s="105">
        <v>0</v>
      </c>
      <c r="AJ275" s="105">
        <v>0</v>
      </c>
      <c r="AK275" s="105">
        <v>0</v>
      </c>
      <c r="AL275" s="105">
        <v>0</v>
      </c>
      <c r="AM275" s="105">
        <v>0</v>
      </c>
      <c r="AN275" s="105">
        <v>0</v>
      </c>
      <c r="AO275" s="21">
        <f t="shared" si="82"/>
        <v>0.6</v>
      </c>
      <c r="AP275" s="189">
        <f t="shared" si="83"/>
        <v>0.59999999999999987</v>
      </c>
      <c r="AQ275" s="91" t="str">
        <f>+IF(AP275="","",IF(AND(SUM($P275:U275)=1,SUM($AC275:AH275)=1),"TERMINADA",IF(SUM($P275:U275)=0,"SIN INICIAR",IF(AP275&gt;1,"ADELANTADA",IF(AP275&lt;0.6,"CRÍTICA",IF(AP275&lt;0.95,"EN PROCESO","GESTIÓN NORMAL"))))))</f>
        <v>EN PROCESO</v>
      </c>
      <c r="AR275" s="38" t="str">
        <f t="shared" si="84"/>
        <v>K</v>
      </c>
      <c r="AS275" s="71" t="s">
        <v>1274</v>
      </c>
      <c r="AT275" s="71" t="s">
        <v>1468</v>
      </c>
      <c r="AU275" s="71" t="s">
        <v>1583</v>
      </c>
      <c r="BA275" s="236">
        <f t="shared" si="77"/>
        <v>0.4</v>
      </c>
    </row>
    <row r="276" spans="1:53" ht="39" hidden="1" customHeight="1" outlineLevel="4" x14ac:dyDescent="0.2">
      <c r="A276" s="258"/>
      <c r="B276" s="256"/>
      <c r="C276" s="10" t="s">
        <v>399</v>
      </c>
      <c r="D276" s="10" t="s">
        <v>399</v>
      </c>
      <c r="E276" s="10" t="s">
        <v>400</v>
      </c>
      <c r="F276" s="5">
        <v>42384</v>
      </c>
      <c r="G276" s="5">
        <v>42704</v>
      </c>
      <c r="H276" s="10" t="s">
        <v>255</v>
      </c>
      <c r="I276" s="10" t="s">
        <v>111</v>
      </c>
      <c r="J276" s="10" t="s">
        <v>404</v>
      </c>
      <c r="K276" s="10">
        <v>5</v>
      </c>
      <c r="L276" s="6"/>
      <c r="M276" s="6"/>
      <c r="N276" s="103" t="s">
        <v>192</v>
      </c>
      <c r="O276" s="103" t="s">
        <v>905</v>
      </c>
      <c r="P276" s="104">
        <v>0.16666666666666669</v>
      </c>
      <c r="Q276" s="104">
        <v>0.16666666666666669</v>
      </c>
      <c r="R276" s="104">
        <v>0.16666666666666669</v>
      </c>
      <c r="S276" s="104">
        <v>0.16666666666666669</v>
      </c>
      <c r="T276" s="104">
        <v>0.16666666666666669</v>
      </c>
      <c r="U276" s="143">
        <v>0.16666666666666669</v>
      </c>
      <c r="V276" s="104">
        <v>0</v>
      </c>
      <c r="W276" s="104">
        <v>0</v>
      </c>
      <c r="X276" s="104">
        <v>0</v>
      </c>
      <c r="Y276" s="104">
        <v>0</v>
      </c>
      <c r="Z276" s="104">
        <v>0</v>
      </c>
      <c r="AA276" s="104">
        <v>0</v>
      </c>
      <c r="AB276" s="198">
        <f t="shared" si="81"/>
        <v>1.0000000000000002</v>
      </c>
      <c r="AC276" s="105">
        <v>0</v>
      </c>
      <c r="AD276" s="105">
        <v>0</v>
      </c>
      <c r="AE276" s="105">
        <v>0</v>
      </c>
      <c r="AF276" s="105">
        <v>0</v>
      </c>
      <c r="AG276" s="104">
        <v>0.3</v>
      </c>
      <c r="AH276" s="143">
        <v>0.3</v>
      </c>
      <c r="AI276" s="105">
        <v>0</v>
      </c>
      <c r="AJ276" s="105">
        <v>0</v>
      </c>
      <c r="AK276" s="105">
        <v>0</v>
      </c>
      <c r="AL276" s="105">
        <v>0</v>
      </c>
      <c r="AM276" s="105">
        <v>0</v>
      </c>
      <c r="AN276" s="105">
        <v>0</v>
      </c>
      <c r="AO276" s="21">
        <f t="shared" si="82"/>
        <v>0.6</v>
      </c>
      <c r="AP276" s="189">
        <f t="shared" si="83"/>
        <v>0.59999999999999987</v>
      </c>
      <c r="AQ276" s="91" t="str">
        <f>+IF(AP276="","",IF(AND(SUM($P276:U276)=1,SUM($AC276:AH276)=1),"TERMINADA",IF(SUM($P276:U276)=0,"SIN INICIAR",IF(AP276&gt;1,"ADELANTADA",IF(AP276&lt;0.6,"CRÍTICA",IF(AP276&lt;0.95,"EN PROCESO","GESTIÓN NORMAL"))))))</f>
        <v>EN PROCESO</v>
      </c>
      <c r="AR276" s="38" t="str">
        <f t="shared" si="84"/>
        <v>K</v>
      </c>
      <c r="AS276" s="71" t="s">
        <v>1274</v>
      </c>
      <c r="AT276" s="71" t="s">
        <v>1468</v>
      </c>
      <c r="AU276" s="71" t="s">
        <v>1583</v>
      </c>
      <c r="BA276" s="236">
        <f t="shared" si="77"/>
        <v>0.4</v>
      </c>
    </row>
    <row r="277" spans="1:53" ht="39" hidden="1" customHeight="1" outlineLevel="4" x14ac:dyDescent="0.2">
      <c r="A277" s="258"/>
      <c r="B277" s="256"/>
      <c r="C277" s="10" t="s">
        <v>399</v>
      </c>
      <c r="D277" s="10" t="s">
        <v>399</v>
      </c>
      <c r="E277" s="10" t="s">
        <v>400</v>
      </c>
      <c r="F277" s="5">
        <v>42384</v>
      </c>
      <c r="G277" s="5">
        <v>42704</v>
      </c>
      <c r="H277" s="10" t="s">
        <v>255</v>
      </c>
      <c r="I277" s="10" t="s">
        <v>111</v>
      </c>
      <c r="J277" s="10" t="s">
        <v>405</v>
      </c>
      <c r="K277" s="10">
        <v>5</v>
      </c>
      <c r="L277" s="6">
        <v>5000000</v>
      </c>
      <c r="M277" s="6">
        <v>5000000</v>
      </c>
      <c r="N277" s="103" t="s">
        <v>192</v>
      </c>
      <c r="O277" s="103" t="s">
        <v>905</v>
      </c>
      <c r="P277" s="104">
        <v>0.16666666666666669</v>
      </c>
      <c r="Q277" s="104">
        <v>0.16666666666666669</v>
      </c>
      <c r="R277" s="104">
        <v>0.16666666666666669</v>
      </c>
      <c r="S277" s="104">
        <v>0.16666666666666669</v>
      </c>
      <c r="T277" s="104">
        <v>0.16666666666666669</v>
      </c>
      <c r="U277" s="143">
        <v>0.16666666666666669</v>
      </c>
      <c r="V277" s="104">
        <v>0</v>
      </c>
      <c r="W277" s="104">
        <v>0</v>
      </c>
      <c r="X277" s="104">
        <v>0</v>
      </c>
      <c r="Y277" s="104">
        <v>0</v>
      </c>
      <c r="Z277" s="104">
        <v>0</v>
      </c>
      <c r="AA277" s="104">
        <v>0</v>
      </c>
      <c r="AB277" s="198">
        <f t="shared" si="81"/>
        <v>1.0000000000000002</v>
      </c>
      <c r="AC277" s="105">
        <v>0</v>
      </c>
      <c r="AD277" s="105">
        <v>0</v>
      </c>
      <c r="AE277" s="105">
        <v>0</v>
      </c>
      <c r="AF277" s="105">
        <v>0</v>
      </c>
      <c r="AG277" s="104">
        <v>0.3</v>
      </c>
      <c r="AH277" s="143">
        <v>0.3</v>
      </c>
      <c r="AI277" s="105">
        <v>0</v>
      </c>
      <c r="AJ277" s="105">
        <v>0</v>
      </c>
      <c r="AK277" s="105">
        <v>0</v>
      </c>
      <c r="AL277" s="105">
        <v>0</v>
      </c>
      <c r="AM277" s="105">
        <v>0</v>
      </c>
      <c r="AN277" s="105">
        <v>0</v>
      </c>
      <c r="AO277" s="21">
        <f t="shared" si="82"/>
        <v>0.6</v>
      </c>
      <c r="AP277" s="189">
        <f t="shared" si="83"/>
        <v>0.59999999999999987</v>
      </c>
      <c r="AQ277" s="91" t="str">
        <f>+IF(AP277="","",IF(AND(SUM($P277:U277)=1,SUM($AC277:AH277)=1),"TERMINADA",IF(SUM($P277:U277)=0,"SIN INICIAR",IF(AP277&gt;1,"ADELANTADA",IF(AP277&lt;0.6,"CRÍTICA",IF(AP277&lt;0.95,"EN PROCESO","GESTIÓN NORMAL"))))))</f>
        <v>EN PROCESO</v>
      </c>
      <c r="AR277" s="38" t="str">
        <f t="shared" si="84"/>
        <v>K</v>
      </c>
      <c r="AS277" s="71" t="s">
        <v>1274</v>
      </c>
      <c r="AT277" s="71" t="s">
        <v>1468</v>
      </c>
      <c r="AU277" s="71" t="s">
        <v>1583</v>
      </c>
      <c r="BA277" s="236">
        <f t="shared" si="77"/>
        <v>0.4</v>
      </c>
    </row>
    <row r="278" spans="1:53" ht="39" hidden="1" customHeight="1" outlineLevel="4" x14ac:dyDescent="0.2">
      <c r="A278" s="258"/>
      <c r="B278" s="256"/>
      <c r="C278" s="10" t="s">
        <v>399</v>
      </c>
      <c r="D278" s="10" t="s">
        <v>399</v>
      </c>
      <c r="E278" s="10" t="s">
        <v>400</v>
      </c>
      <c r="F278" s="5">
        <v>42384</v>
      </c>
      <c r="G278" s="5">
        <v>42704</v>
      </c>
      <c r="H278" s="10" t="s">
        <v>255</v>
      </c>
      <c r="I278" s="10" t="s">
        <v>111</v>
      </c>
      <c r="J278" s="10" t="s">
        <v>406</v>
      </c>
      <c r="K278" s="10">
        <v>4</v>
      </c>
      <c r="L278" s="6">
        <v>6000000</v>
      </c>
      <c r="M278" s="6">
        <v>6000000</v>
      </c>
      <c r="N278" s="103" t="s">
        <v>192</v>
      </c>
      <c r="O278" s="103" t="s">
        <v>905</v>
      </c>
      <c r="P278" s="104">
        <v>0.16666666666666669</v>
      </c>
      <c r="Q278" s="104">
        <v>0.16666666666666669</v>
      </c>
      <c r="R278" s="104">
        <v>0.16666666666666669</v>
      </c>
      <c r="S278" s="104">
        <v>0.16666666666666669</v>
      </c>
      <c r="T278" s="104">
        <v>0.16666666666666669</v>
      </c>
      <c r="U278" s="143">
        <v>0.16666666666666669</v>
      </c>
      <c r="V278" s="104">
        <v>0</v>
      </c>
      <c r="W278" s="104">
        <v>0</v>
      </c>
      <c r="X278" s="104">
        <v>0</v>
      </c>
      <c r="Y278" s="104">
        <v>0</v>
      </c>
      <c r="Z278" s="104">
        <v>0</v>
      </c>
      <c r="AA278" s="104">
        <v>0</v>
      </c>
      <c r="AB278" s="198">
        <f t="shared" si="81"/>
        <v>1.0000000000000002</v>
      </c>
      <c r="AC278" s="105">
        <v>0</v>
      </c>
      <c r="AD278" s="105">
        <v>0</v>
      </c>
      <c r="AE278" s="105">
        <v>0</v>
      </c>
      <c r="AF278" s="105">
        <v>0</v>
      </c>
      <c r="AG278" s="104">
        <v>0.3</v>
      </c>
      <c r="AH278" s="143">
        <v>0.3</v>
      </c>
      <c r="AI278" s="105">
        <v>0</v>
      </c>
      <c r="AJ278" s="105">
        <v>0</v>
      </c>
      <c r="AK278" s="105">
        <v>0</v>
      </c>
      <c r="AL278" s="105">
        <v>0</v>
      </c>
      <c r="AM278" s="105">
        <v>0</v>
      </c>
      <c r="AN278" s="105">
        <v>0</v>
      </c>
      <c r="AO278" s="21">
        <f t="shared" si="82"/>
        <v>0.6</v>
      </c>
      <c r="AP278" s="189">
        <f t="shared" si="83"/>
        <v>0.59999999999999987</v>
      </c>
      <c r="AQ278" s="91" t="str">
        <f>+IF(AP278="","",IF(AND(SUM($P278:U278)=1,SUM($AC278:AH278)=1),"TERMINADA",IF(SUM($P278:U278)=0,"SIN INICIAR",IF(AP278&gt;1,"ADELANTADA",IF(AP278&lt;0.6,"CRÍTICA",IF(AP278&lt;0.95,"EN PROCESO","GESTIÓN NORMAL"))))))</f>
        <v>EN PROCESO</v>
      </c>
      <c r="AR278" s="38" t="str">
        <f t="shared" si="84"/>
        <v>K</v>
      </c>
      <c r="AS278" s="71" t="s">
        <v>1274</v>
      </c>
      <c r="AT278" s="71" t="s">
        <v>1468</v>
      </c>
      <c r="AU278" s="71" t="s">
        <v>1583</v>
      </c>
      <c r="BA278" s="236">
        <f t="shared" si="77"/>
        <v>0.4</v>
      </c>
    </row>
    <row r="279" spans="1:53" ht="39" hidden="1" customHeight="1" outlineLevel="4" x14ac:dyDescent="0.2">
      <c r="A279" s="258"/>
      <c r="B279" s="256"/>
      <c r="C279" s="10" t="s">
        <v>399</v>
      </c>
      <c r="D279" s="10" t="s">
        <v>399</v>
      </c>
      <c r="E279" s="10" t="s">
        <v>400</v>
      </c>
      <c r="F279" s="5">
        <v>42384</v>
      </c>
      <c r="G279" s="5">
        <v>42704</v>
      </c>
      <c r="H279" s="10" t="s">
        <v>255</v>
      </c>
      <c r="I279" s="10" t="s">
        <v>111</v>
      </c>
      <c r="J279" s="10" t="s">
        <v>402</v>
      </c>
      <c r="K279" s="10">
        <v>5</v>
      </c>
      <c r="L279" s="6">
        <v>5000000</v>
      </c>
      <c r="M279" s="6">
        <v>5000000</v>
      </c>
      <c r="N279" s="103" t="s">
        <v>192</v>
      </c>
      <c r="O279" s="103" t="s">
        <v>905</v>
      </c>
      <c r="P279" s="104">
        <v>0.16666666666666669</v>
      </c>
      <c r="Q279" s="104">
        <v>0.16666666666666669</v>
      </c>
      <c r="R279" s="104">
        <v>0.16666666666666669</v>
      </c>
      <c r="S279" s="104">
        <v>0.16666666666666669</v>
      </c>
      <c r="T279" s="104">
        <v>0.16666666666666669</v>
      </c>
      <c r="U279" s="143">
        <v>0.16666666666666669</v>
      </c>
      <c r="V279" s="104">
        <v>0</v>
      </c>
      <c r="W279" s="104">
        <v>0</v>
      </c>
      <c r="X279" s="104">
        <v>0</v>
      </c>
      <c r="Y279" s="104">
        <v>0</v>
      </c>
      <c r="Z279" s="104">
        <v>0</v>
      </c>
      <c r="AA279" s="104">
        <v>0</v>
      </c>
      <c r="AB279" s="198">
        <f t="shared" si="81"/>
        <v>1.0000000000000002</v>
      </c>
      <c r="AC279" s="105">
        <v>0</v>
      </c>
      <c r="AD279" s="105">
        <v>0</v>
      </c>
      <c r="AE279" s="105">
        <v>0</v>
      </c>
      <c r="AF279" s="105">
        <v>0</v>
      </c>
      <c r="AG279" s="104">
        <v>0.3</v>
      </c>
      <c r="AH279" s="143">
        <v>0.3</v>
      </c>
      <c r="AI279" s="105">
        <v>0</v>
      </c>
      <c r="AJ279" s="105">
        <v>0</v>
      </c>
      <c r="AK279" s="105">
        <v>0</v>
      </c>
      <c r="AL279" s="105">
        <v>0</v>
      </c>
      <c r="AM279" s="105">
        <v>0</v>
      </c>
      <c r="AN279" s="105">
        <v>0</v>
      </c>
      <c r="AO279" s="21">
        <f t="shared" si="82"/>
        <v>0.6</v>
      </c>
      <c r="AP279" s="189">
        <f t="shared" si="83"/>
        <v>0.59999999999999987</v>
      </c>
      <c r="AQ279" s="91" t="str">
        <f>+IF(AP279="","",IF(AND(SUM($P279:U279)=1,SUM($AC279:AH279)=1),"TERMINADA",IF(SUM($P279:U279)=0,"SIN INICIAR",IF(AP279&gt;1,"ADELANTADA",IF(AP279&lt;0.6,"CRÍTICA",IF(AP279&lt;0.95,"EN PROCESO","GESTIÓN NORMAL"))))))</f>
        <v>EN PROCESO</v>
      </c>
      <c r="AR279" s="38" t="str">
        <f t="shared" si="84"/>
        <v>K</v>
      </c>
      <c r="AS279" s="71" t="s">
        <v>1274</v>
      </c>
      <c r="AT279" s="71" t="s">
        <v>1468</v>
      </c>
      <c r="AU279" s="71" t="s">
        <v>1583</v>
      </c>
      <c r="BA279" s="236">
        <f t="shared" si="77"/>
        <v>0.4</v>
      </c>
    </row>
    <row r="280" spans="1:53" ht="39" hidden="1" customHeight="1" outlineLevel="4" x14ac:dyDescent="0.2">
      <c r="A280" s="258"/>
      <c r="B280" s="256"/>
      <c r="C280" s="10" t="s">
        <v>399</v>
      </c>
      <c r="D280" s="10" t="s">
        <v>399</v>
      </c>
      <c r="E280" s="10" t="s">
        <v>400</v>
      </c>
      <c r="F280" s="5">
        <v>42384</v>
      </c>
      <c r="G280" s="5">
        <v>42704</v>
      </c>
      <c r="H280" s="10" t="s">
        <v>255</v>
      </c>
      <c r="I280" s="10" t="s">
        <v>111</v>
      </c>
      <c r="J280" s="10" t="s">
        <v>407</v>
      </c>
      <c r="K280" s="10">
        <v>5</v>
      </c>
      <c r="L280" s="6">
        <v>4000000</v>
      </c>
      <c r="M280" s="6">
        <v>4000000</v>
      </c>
      <c r="N280" s="103" t="s">
        <v>192</v>
      </c>
      <c r="O280" s="103" t="s">
        <v>905</v>
      </c>
      <c r="P280" s="104">
        <v>0.16666666666666669</v>
      </c>
      <c r="Q280" s="104">
        <v>0.16666666666666669</v>
      </c>
      <c r="R280" s="104">
        <v>0.16666666666666669</v>
      </c>
      <c r="S280" s="104">
        <v>0.16666666666666669</v>
      </c>
      <c r="T280" s="104">
        <v>0.16666666666666669</v>
      </c>
      <c r="U280" s="143">
        <v>0.16666666666666669</v>
      </c>
      <c r="V280" s="104">
        <v>0</v>
      </c>
      <c r="W280" s="104">
        <v>0</v>
      </c>
      <c r="X280" s="104">
        <v>0</v>
      </c>
      <c r="Y280" s="104">
        <v>0</v>
      </c>
      <c r="Z280" s="104">
        <v>0</v>
      </c>
      <c r="AA280" s="104">
        <v>0</v>
      </c>
      <c r="AB280" s="198">
        <f t="shared" si="81"/>
        <v>1.0000000000000002</v>
      </c>
      <c r="AC280" s="105">
        <v>0</v>
      </c>
      <c r="AD280" s="105">
        <v>0</v>
      </c>
      <c r="AE280" s="105">
        <v>0</v>
      </c>
      <c r="AF280" s="105">
        <v>0</v>
      </c>
      <c r="AG280" s="104">
        <v>0.3</v>
      </c>
      <c r="AH280" s="143">
        <v>0.3</v>
      </c>
      <c r="AI280" s="105">
        <v>0</v>
      </c>
      <c r="AJ280" s="105">
        <v>0</v>
      </c>
      <c r="AK280" s="105">
        <v>0</v>
      </c>
      <c r="AL280" s="105">
        <v>0</v>
      </c>
      <c r="AM280" s="105">
        <v>0</v>
      </c>
      <c r="AN280" s="105">
        <v>0</v>
      </c>
      <c r="AO280" s="21">
        <f t="shared" si="82"/>
        <v>0.6</v>
      </c>
      <c r="AP280" s="189">
        <f t="shared" si="83"/>
        <v>0.59999999999999987</v>
      </c>
      <c r="AQ280" s="91" t="str">
        <f>+IF(AP280="","",IF(AND(SUM($P280:U280)=1,SUM($AC280:AH280)=1),"TERMINADA",IF(SUM($P280:U280)=0,"SIN INICIAR",IF(AP280&gt;1,"ADELANTADA",IF(AP280&lt;0.6,"CRÍTICA",IF(AP280&lt;0.95,"EN PROCESO","GESTIÓN NORMAL"))))))</f>
        <v>EN PROCESO</v>
      </c>
      <c r="AR280" s="38" t="str">
        <f t="shared" si="84"/>
        <v>K</v>
      </c>
      <c r="AS280" s="71" t="s">
        <v>1274</v>
      </c>
      <c r="AT280" s="71" t="s">
        <v>1468</v>
      </c>
      <c r="AU280" s="71" t="s">
        <v>1583</v>
      </c>
      <c r="BA280" s="236">
        <f t="shared" si="77"/>
        <v>0.4</v>
      </c>
    </row>
    <row r="281" spans="1:53" ht="39" hidden="1" customHeight="1" outlineLevel="4" x14ac:dyDescent="0.2">
      <c r="A281" s="258"/>
      <c r="B281" s="256"/>
      <c r="C281" s="10" t="s">
        <v>399</v>
      </c>
      <c r="D281" s="10" t="s">
        <v>399</v>
      </c>
      <c r="E281" s="10" t="s">
        <v>400</v>
      </c>
      <c r="F281" s="5">
        <v>42384</v>
      </c>
      <c r="G281" s="5">
        <v>42704</v>
      </c>
      <c r="H281" s="10" t="s">
        <v>255</v>
      </c>
      <c r="I281" s="10" t="s">
        <v>111</v>
      </c>
      <c r="J281" s="10" t="s">
        <v>408</v>
      </c>
      <c r="K281" s="10">
        <v>5</v>
      </c>
      <c r="L281" s="6">
        <v>400000</v>
      </c>
      <c r="M281" s="6">
        <v>400000</v>
      </c>
      <c r="N281" s="103" t="s">
        <v>192</v>
      </c>
      <c r="O281" s="103" t="s">
        <v>905</v>
      </c>
      <c r="P281" s="104">
        <v>0.16666666666666669</v>
      </c>
      <c r="Q281" s="104">
        <v>0.16666666666666669</v>
      </c>
      <c r="R281" s="104">
        <v>0.16666666666666669</v>
      </c>
      <c r="S281" s="104">
        <v>0.16666666666666669</v>
      </c>
      <c r="T281" s="104">
        <v>0.16666666666666669</v>
      </c>
      <c r="U281" s="143">
        <v>0.16666666666666669</v>
      </c>
      <c r="V281" s="104">
        <v>0</v>
      </c>
      <c r="W281" s="104">
        <v>0</v>
      </c>
      <c r="X281" s="104">
        <v>0</v>
      </c>
      <c r="Y281" s="104">
        <v>0</v>
      </c>
      <c r="Z281" s="104">
        <v>0</v>
      </c>
      <c r="AA281" s="104">
        <v>0</v>
      </c>
      <c r="AB281" s="198">
        <f t="shared" si="81"/>
        <v>1.0000000000000002</v>
      </c>
      <c r="AC281" s="105">
        <v>0</v>
      </c>
      <c r="AD281" s="105">
        <v>0</v>
      </c>
      <c r="AE281" s="105">
        <v>0</v>
      </c>
      <c r="AF281" s="105">
        <v>0</v>
      </c>
      <c r="AG281" s="104">
        <v>0.3</v>
      </c>
      <c r="AH281" s="143">
        <v>0.3</v>
      </c>
      <c r="AI281" s="105">
        <v>0</v>
      </c>
      <c r="AJ281" s="105">
        <v>0</v>
      </c>
      <c r="AK281" s="105">
        <v>0</v>
      </c>
      <c r="AL281" s="105">
        <v>0</v>
      </c>
      <c r="AM281" s="105">
        <v>0</v>
      </c>
      <c r="AN281" s="105">
        <v>0</v>
      </c>
      <c r="AO281" s="21">
        <f t="shared" si="82"/>
        <v>0.6</v>
      </c>
      <c r="AP281" s="189">
        <f t="shared" si="83"/>
        <v>0.59999999999999987</v>
      </c>
      <c r="AQ281" s="91" t="str">
        <f>+IF(AP281="","",IF(AND(SUM($P281:U281)=1,SUM($AC281:AH281)=1),"TERMINADA",IF(SUM($P281:U281)=0,"SIN INICIAR",IF(AP281&gt;1,"ADELANTADA",IF(AP281&lt;0.6,"CRÍTICA",IF(AP281&lt;0.95,"EN PROCESO","GESTIÓN NORMAL"))))))</f>
        <v>EN PROCESO</v>
      </c>
      <c r="AR281" s="38" t="str">
        <f t="shared" si="84"/>
        <v>K</v>
      </c>
      <c r="AS281" s="71" t="s">
        <v>1274</v>
      </c>
      <c r="AT281" s="71" t="s">
        <v>1468</v>
      </c>
      <c r="AU281" s="71" t="s">
        <v>1583</v>
      </c>
      <c r="BA281" s="236">
        <f t="shared" si="77"/>
        <v>0.4</v>
      </c>
    </row>
    <row r="282" spans="1:53" ht="39" hidden="1" customHeight="1" outlineLevel="4" x14ac:dyDescent="0.2">
      <c r="A282" s="258"/>
      <c r="B282" s="256"/>
      <c r="C282" s="10" t="s">
        <v>399</v>
      </c>
      <c r="D282" s="10" t="s">
        <v>399</v>
      </c>
      <c r="E282" s="10" t="s">
        <v>400</v>
      </c>
      <c r="F282" s="5">
        <v>42384</v>
      </c>
      <c r="G282" s="5">
        <v>42704</v>
      </c>
      <c r="H282" s="10" t="s">
        <v>255</v>
      </c>
      <c r="I282" s="10" t="s">
        <v>111</v>
      </c>
      <c r="J282" s="10" t="s">
        <v>409</v>
      </c>
      <c r="K282" s="10">
        <v>5</v>
      </c>
      <c r="L282" s="6">
        <v>1200000</v>
      </c>
      <c r="M282" s="6">
        <v>1200000</v>
      </c>
      <c r="N282" s="103" t="s">
        <v>192</v>
      </c>
      <c r="O282" s="103" t="s">
        <v>905</v>
      </c>
      <c r="P282" s="104">
        <v>0.16666666666666669</v>
      </c>
      <c r="Q282" s="104">
        <v>0.16666666666666669</v>
      </c>
      <c r="R282" s="104">
        <v>0.16666666666666669</v>
      </c>
      <c r="S282" s="104">
        <v>0.16666666666666669</v>
      </c>
      <c r="T282" s="104">
        <v>0.16666666666666669</v>
      </c>
      <c r="U282" s="143">
        <v>0.16666666666666669</v>
      </c>
      <c r="V282" s="104">
        <v>0</v>
      </c>
      <c r="W282" s="104">
        <v>0</v>
      </c>
      <c r="X282" s="104">
        <v>0</v>
      </c>
      <c r="Y282" s="104">
        <v>0</v>
      </c>
      <c r="Z282" s="104">
        <v>0</v>
      </c>
      <c r="AA282" s="104">
        <v>0</v>
      </c>
      <c r="AB282" s="198">
        <f t="shared" si="81"/>
        <v>1.0000000000000002</v>
      </c>
      <c r="AC282" s="105">
        <v>0</v>
      </c>
      <c r="AD282" s="105">
        <v>0</v>
      </c>
      <c r="AE282" s="105">
        <v>0</v>
      </c>
      <c r="AF282" s="105">
        <v>0</v>
      </c>
      <c r="AG282" s="104">
        <v>0.3</v>
      </c>
      <c r="AH282" s="143">
        <v>0.3</v>
      </c>
      <c r="AI282" s="105">
        <v>0</v>
      </c>
      <c r="AJ282" s="105">
        <v>0</v>
      </c>
      <c r="AK282" s="105">
        <v>0</v>
      </c>
      <c r="AL282" s="105">
        <v>0</v>
      </c>
      <c r="AM282" s="105">
        <v>0</v>
      </c>
      <c r="AN282" s="105">
        <v>0</v>
      </c>
      <c r="AO282" s="21">
        <f t="shared" si="82"/>
        <v>0.6</v>
      </c>
      <c r="AP282" s="189">
        <f t="shared" si="83"/>
        <v>0.59999999999999987</v>
      </c>
      <c r="AQ282" s="91" t="str">
        <f>+IF(AP282="","",IF(AND(SUM($P282:U282)=1,SUM($AC282:AH282)=1),"TERMINADA",IF(SUM($P282:U282)=0,"SIN INICIAR",IF(AP282&gt;1,"ADELANTADA",IF(AP282&lt;0.6,"CRÍTICA",IF(AP282&lt;0.95,"EN PROCESO","GESTIÓN NORMAL"))))))</f>
        <v>EN PROCESO</v>
      </c>
      <c r="AR282" s="38" t="str">
        <f t="shared" si="84"/>
        <v>K</v>
      </c>
      <c r="AS282" s="71" t="s">
        <v>1274</v>
      </c>
      <c r="AT282" s="71" t="s">
        <v>1468</v>
      </c>
      <c r="AU282" s="71" t="s">
        <v>1583</v>
      </c>
      <c r="BA282" s="236">
        <f t="shared" si="77"/>
        <v>0.4</v>
      </c>
    </row>
    <row r="283" spans="1:53" ht="39" hidden="1" customHeight="1" outlineLevel="4" x14ac:dyDescent="0.2">
      <c r="A283" s="258"/>
      <c r="B283" s="256"/>
      <c r="C283" s="10" t="s">
        <v>399</v>
      </c>
      <c r="D283" s="10" t="s">
        <v>399</v>
      </c>
      <c r="E283" s="10" t="s">
        <v>410</v>
      </c>
      <c r="F283" s="5">
        <v>42384</v>
      </c>
      <c r="G283" s="5">
        <v>42704</v>
      </c>
      <c r="H283" s="10" t="s">
        <v>54</v>
      </c>
      <c r="I283" s="10" t="s">
        <v>41</v>
      </c>
      <c r="J283" s="10" t="s">
        <v>411</v>
      </c>
      <c r="K283" s="10">
        <v>5</v>
      </c>
      <c r="L283" s="6">
        <v>6000000</v>
      </c>
      <c r="M283" s="6">
        <v>6000000</v>
      </c>
      <c r="N283" s="103" t="s">
        <v>192</v>
      </c>
      <c r="O283" s="103" t="s">
        <v>905</v>
      </c>
      <c r="P283" s="104">
        <v>0.16666666666666669</v>
      </c>
      <c r="Q283" s="104">
        <v>0.16666666666666669</v>
      </c>
      <c r="R283" s="104">
        <v>0.16666666666666669</v>
      </c>
      <c r="S283" s="104">
        <v>0.16666666666666669</v>
      </c>
      <c r="T283" s="104">
        <v>0.16666666666666669</v>
      </c>
      <c r="U283" s="143">
        <v>0.16666666666666669</v>
      </c>
      <c r="V283" s="104">
        <v>0</v>
      </c>
      <c r="W283" s="104">
        <v>0</v>
      </c>
      <c r="X283" s="104">
        <v>0</v>
      </c>
      <c r="Y283" s="104">
        <v>0</v>
      </c>
      <c r="Z283" s="104">
        <v>0</v>
      </c>
      <c r="AA283" s="104">
        <v>0</v>
      </c>
      <c r="AB283" s="198">
        <f t="shared" si="81"/>
        <v>1.0000000000000002</v>
      </c>
      <c r="AC283" s="105">
        <v>0</v>
      </c>
      <c r="AD283" s="105">
        <v>0</v>
      </c>
      <c r="AE283" s="105">
        <v>0</v>
      </c>
      <c r="AF283" s="105">
        <v>0</v>
      </c>
      <c r="AG283" s="104">
        <v>0.3</v>
      </c>
      <c r="AH283" s="143">
        <v>0.3</v>
      </c>
      <c r="AI283" s="105">
        <v>0</v>
      </c>
      <c r="AJ283" s="105">
        <v>0</v>
      </c>
      <c r="AK283" s="105">
        <v>0</v>
      </c>
      <c r="AL283" s="105">
        <v>0</v>
      </c>
      <c r="AM283" s="105">
        <v>0</v>
      </c>
      <c r="AN283" s="105">
        <v>0</v>
      </c>
      <c r="AO283" s="21">
        <f t="shared" si="82"/>
        <v>0.6</v>
      </c>
      <c r="AP283" s="189">
        <f t="shared" si="83"/>
        <v>0.59999999999999987</v>
      </c>
      <c r="AQ283" s="91" t="str">
        <f>+IF(AP283="","",IF(AND(SUM($P283:U283)=1,SUM($AC283:AH283)=1),"TERMINADA",IF(SUM($P283:U283)=0,"SIN INICIAR",IF(AP283&gt;1,"ADELANTADA",IF(AP283&lt;0.6,"CRÍTICA",IF(AP283&lt;0.95,"EN PROCESO","GESTIÓN NORMAL"))))))</f>
        <v>EN PROCESO</v>
      </c>
      <c r="AR283" s="38" t="str">
        <f t="shared" si="84"/>
        <v>K</v>
      </c>
      <c r="AS283" s="71" t="s">
        <v>1274</v>
      </c>
      <c r="AT283" s="71" t="s">
        <v>1468</v>
      </c>
      <c r="AU283" s="71" t="s">
        <v>1583</v>
      </c>
      <c r="BA283" s="236">
        <f t="shared" si="77"/>
        <v>0.4</v>
      </c>
    </row>
    <row r="284" spans="1:53" ht="39" hidden="1" customHeight="1" outlineLevel="4" x14ac:dyDescent="0.2">
      <c r="A284" s="258"/>
      <c r="B284" s="256"/>
      <c r="C284" s="10" t="s">
        <v>399</v>
      </c>
      <c r="D284" s="10" t="s">
        <v>399</v>
      </c>
      <c r="E284" s="10" t="s">
        <v>410</v>
      </c>
      <c r="F284" s="5">
        <v>42384</v>
      </c>
      <c r="G284" s="5">
        <v>42704</v>
      </c>
      <c r="H284" s="10" t="s">
        <v>54</v>
      </c>
      <c r="I284" s="10" t="s">
        <v>41</v>
      </c>
      <c r="J284" s="10" t="s">
        <v>412</v>
      </c>
      <c r="K284" s="10">
        <v>2</v>
      </c>
      <c r="L284" s="6">
        <v>4000000</v>
      </c>
      <c r="M284" s="6">
        <v>4000000</v>
      </c>
      <c r="N284" s="103" t="s">
        <v>192</v>
      </c>
      <c r="O284" s="103" t="s">
        <v>905</v>
      </c>
      <c r="P284" s="104">
        <v>0.16666666666666669</v>
      </c>
      <c r="Q284" s="104">
        <v>0.16666666666666669</v>
      </c>
      <c r="R284" s="104">
        <v>0.16666666666666669</v>
      </c>
      <c r="S284" s="104">
        <v>0.16666666666666669</v>
      </c>
      <c r="T284" s="104">
        <v>0.16666666666666669</v>
      </c>
      <c r="U284" s="143">
        <v>0.16666666666666669</v>
      </c>
      <c r="V284" s="104">
        <v>0</v>
      </c>
      <c r="W284" s="104">
        <v>0</v>
      </c>
      <c r="X284" s="104">
        <v>0</v>
      </c>
      <c r="Y284" s="104">
        <v>0</v>
      </c>
      <c r="Z284" s="104">
        <v>0</v>
      </c>
      <c r="AA284" s="104">
        <v>0</v>
      </c>
      <c r="AB284" s="198">
        <f t="shared" si="81"/>
        <v>1.0000000000000002</v>
      </c>
      <c r="AC284" s="105">
        <v>0</v>
      </c>
      <c r="AD284" s="105">
        <v>0</v>
      </c>
      <c r="AE284" s="105">
        <v>0</v>
      </c>
      <c r="AF284" s="105">
        <v>0</v>
      </c>
      <c r="AG284" s="104">
        <v>0.3</v>
      </c>
      <c r="AH284" s="143">
        <v>0.3</v>
      </c>
      <c r="AI284" s="105">
        <v>0</v>
      </c>
      <c r="AJ284" s="105">
        <v>0</v>
      </c>
      <c r="AK284" s="105">
        <v>0</v>
      </c>
      <c r="AL284" s="105">
        <v>0</v>
      </c>
      <c r="AM284" s="105">
        <v>0</v>
      </c>
      <c r="AN284" s="105">
        <v>0</v>
      </c>
      <c r="AO284" s="21">
        <f t="shared" si="82"/>
        <v>0.6</v>
      </c>
      <c r="AP284" s="189">
        <f t="shared" si="83"/>
        <v>0.59999999999999987</v>
      </c>
      <c r="AQ284" s="91" t="str">
        <f>+IF(AP284="","",IF(AND(SUM($P284:U284)=1,SUM($AC284:AH284)=1),"TERMINADA",IF(SUM($P284:U284)=0,"SIN INICIAR",IF(AP284&gt;1,"ADELANTADA",IF(AP284&lt;0.6,"CRÍTICA",IF(AP284&lt;0.95,"EN PROCESO","GESTIÓN NORMAL"))))))</f>
        <v>EN PROCESO</v>
      </c>
      <c r="AR284" s="38" t="str">
        <f t="shared" si="84"/>
        <v>K</v>
      </c>
      <c r="AS284" s="71" t="s">
        <v>1274</v>
      </c>
      <c r="AT284" s="71" t="s">
        <v>1468</v>
      </c>
      <c r="AU284" s="71" t="s">
        <v>1583</v>
      </c>
      <c r="BA284" s="236">
        <f t="shared" si="77"/>
        <v>0.4</v>
      </c>
    </row>
    <row r="285" spans="1:53" ht="39" hidden="1" customHeight="1" outlineLevel="4" x14ac:dyDescent="0.2">
      <c r="A285" s="258"/>
      <c r="B285" s="256"/>
      <c r="C285" s="10" t="s">
        <v>399</v>
      </c>
      <c r="D285" s="10" t="s">
        <v>399</v>
      </c>
      <c r="E285" s="10" t="s">
        <v>410</v>
      </c>
      <c r="F285" s="5">
        <v>42384</v>
      </c>
      <c r="G285" s="5">
        <v>42704</v>
      </c>
      <c r="H285" s="10" t="s">
        <v>54</v>
      </c>
      <c r="I285" s="10" t="s">
        <v>111</v>
      </c>
      <c r="J285" s="10" t="s">
        <v>413</v>
      </c>
      <c r="K285" s="10">
        <v>1</v>
      </c>
      <c r="L285" s="6">
        <v>300000</v>
      </c>
      <c r="M285" s="6">
        <v>300000</v>
      </c>
      <c r="N285" s="103" t="s">
        <v>192</v>
      </c>
      <c r="O285" s="103" t="s">
        <v>905</v>
      </c>
      <c r="P285" s="104">
        <v>0.16666666666666669</v>
      </c>
      <c r="Q285" s="104">
        <v>0.16666666666666669</v>
      </c>
      <c r="R285" s="104">
        <v>0.16666666666666669</v>
      </c>
      <c r="S285" s="104">
        <v>0.16666666666666669</v>
      </c>
      <c r="T285" s="104">
        <v>0.16666666666666669</v>
      </c>
      <c r="U285" s="143">
        <v>0.16666666666666669</v>
      </c>
      <c r="V285" s="104">
        <v>0</v>
      </c>
      <c r="W285" s="104">
        <v>0</v>
      </c>
      <c r="X285" s="104">
        <v>0</v>
      </c>
      <c r="Y285" s="104">
        <v>0</v>
      </c>
      <c r="Z285" s="104">
        <v>0</v>
      </c>
      <c r="AA285" s="104">
        <v>0</v>
      </c>
      <c r="AB285" s="198">
        <f t="shared" si="81"/>
        <v>1.0000000000000002</v>
      </c>
      <c r="AC285" s="105">
        <v>0</v>
      </c>
      <c r="AD285" s="105">
        <v>0</v>
      </c>
      <c r="AE285" s="105">
        <v>0</v>
      </c>
      <c r="AF285" s="105">
        <v>0</v>
      </c>
      <c r="AG285" s="104">
        <v>0.3</v>
      </c>
      <c r="AH285" s="143">
        <v>0.3</v>
      </c>
      <c r="AI285" s="105">
        <v>0</v>
      </c>
      <c r="AJ285" s="105">
        <v>0</v>
      </c>
      <c r="AK285" s="105">
        <v>0</v>
      </c>
      <c r="AL285" s="105">
        <v>0</v>
      </c>
      <c r="AM285" s="105">
        <v>0</v>
      </c>
      <c r="AN285" s="105">
        <v>0</v>
      </c>
      <c r="AO285" s="21">
        <f t="shared" si="82"/>
        <v>0.6</v>
      </c>
      <c r="AP285" s="189">
        <f t="shared" si="83"/>
        <v>0.59999999999999987</v>
      </c>
      <c r="AQ285" s="91" t="str">
        <f>+IF(AP285="","",IF(AND(SUM($P285:U285)=1,SUM($AC285:AH285)=1),"TERMINADA",IF(SUM($P285:U285)=0,"SIN INICIAR",IF(AP285&gt;1,"ADELANTADA",IF(AP285&lt;0.6,"CRÍTICA",IF(AP285&lt;0.95,"EN PROCESO","GESTIÓN NORMAL"))))))</f>
        <v>EN PROCESO</v>
      </c>
      <c r="AR285" s="38" t="str">
        <f t="shared" si="84"/>
        <v>K</v>
      </c>
      <c r="AS285" s="71" t="s">
        <v>1274</v>
      </c>
      <c r="AT285" s="71" t="s">
        <v>1468</v>
      </c>
      <c r="AU285" s="71" t="s">
        <v>1583</v>
      </c>
      <c r="BA285" s="236">
        <f t="shared" si="77"/>
        <v>0.4</v>
      </c>
    </row>
    <row r="286" spans="1:53" ht="39" hidden="1" customHeight="1" outlineLevel="3" x14ac:dyDescent="0.2">
      <c r="A286" s="258"/>
      <c r="B286" s="256"/>
      <c r="C286" s="248" t="s">
        <v>1319</v>
      </c>
      <c r="D286" s="249"/>
      <c r="E286" s="250"/>
      <c r="F286" s="82"/>
      <c r="G286" s="82"/>
      <c r="H286" s="1"/>
      <c r="I286" s="1"/>
      <c r="J286" s="82"/>
      <c r="K286" s="82"/>
      <c r="L286" s="82"/>
      <c r="M286" s="82"/>
      <c r="N286" s="68"/>
      <c r="O286" s="68"/>
      <c r="P286" s="69"/>
      <c r="Q286" s="69"/>
      <c r="R286" s="69"/>
      <c r="S286" s="69"/>
      <c r="T286" s="69"/>
      <c r="U286" s="144"/>
      <c r="V286" s="69"/>
      <c r="W286" s="69"/>
      <c r="X286" s="69"/>
      <c r="Y286" s="69"/>
      <c r="Z286" s="69"/>
      <c r="AA286" s="69"/>
      <c r="AB286" s="200"/>
      <c r="AC286" s="69"/>
      <c r="AD286" s="69"/>
      <c r="AE286" s="69"/>
      <c r="AF286" s="69"/>
      <c r="AG286" s="69"/>
      <c r="AH286" s="144"/>
      <c r="AI286" s="69"/>
      <c r="AJ286" s="69"/>
      <c r="AK286" s="69"/>
      <c r="AL286" s="69"/>
      <c r="AM286" s="69"/>
      <c r="AN286" s="182"/>
      <c r="AO286" s="190">
        <f>SUBTOTAL(1,AO272:AO285)</f>
        <v>0.59999999999999987</v>
      </c>
      <c r="AP286" s="190">
        <f>SUBTOTAL(1,AP272:AP285)</f>
        <v>0.59999999999999976</v>
      </c>
      <c r="AQ286" s="91" t="str">
        <f>+IF(AP286="","",IF(AP286&gt;1,"ADELANTADA",IF(AP286&lt;0.6,"CRÍTICA",IF(AP286&lt;0.95,"EN PROCESO","GESTIÓN NORMAL"))))</f>
        <v>EN PROCESO</v>
      </c>
      <c r="AR286" s="38" t="str">
        <f t="shared" ref="AR286:AR342" si="85">+IF(AQ286="","",IF(AQ286="SIN INICIAR","6",IF(AQ286="CRÍTICA","L",IF(AQ286="EN PROCESO","K",IF(AQ286="GESTIÓN NORMAL","J",IF(AQ286="ADELANTADA","Q","B"))))))</f>
        <v>K</v>
      </c>
      <c r="AS286" s="71"/>
      <c r="AT286" s="71" t="s">
        <v>1521</v>
      </c>
      <c r="AU286" s="71"/>
      <c r="BA286" s="236">
        <f t="shared" si="77"/>
        <v>0.40000000000000013</v>
      </c>
    </row>
    <row r="287" spans="1:53" ht="39" hidden="1" customHeight="1" outlineLevel="4" x14ac:dyDescent="0.2">
      <c r="A287" s="258"/>
      <c r="B287" s="256"/>
      <c r="C287" s="10" t="s">
        <v>381</v>
      </c>
      <c r="D287" s="10" t="s">
        <v>381</v>
      </c>
      <c r="E287" s="10" t="s">
        <v>390</v>
      </c>
      <c r="F287" s="5">
        <v>42384</v>
      </c>
      <c r="G287" s="5">
        <v>42704</v>
      </c>
      <c r="H287" s="10" t="s">
        <v>391</v>
      </c>
      <c r="I287" s="10" t="s">
        <v>29</v>
      </c>
      <c r="J287" s="10"/>
      <c r="K287" s="10">
        <v>10</v>
      </c>
      <c r="L287" s="6">
        <v>0</v>
      </c>
      <c r="M287" s="6">
        <v>0</v>
      </c>
      <c r="N287" s="103" t="s">
        <v>192</v>
      </c>
      <c r="O287" s="103" t="s">
        <v>905</v>
      </c>
      <c r="P287" s="104">
        <v>0.16666666666666669</v>
      </c>
      <c r="Q287" s="104">
        <v>0.16666666666666669</v>
      </c>
      <c r="R287" s="104">
        <v>0.16666666666666669</v>
      </c>
      <c r="S287" s="104">
        <v>0.16666666666666669</v>
      </c>
      <c r="T287" s="104">
        <v>0.16666666666666669</v>
      </c>
      <c r="U287" s="143">
        <v>0.16666666666666669</v>
      </c>
      <c r="V287" s="104">
        <v>0</v>
      </c>
      <c r="W287" s="104">
        <v>0</v>
      </c>
      <c r="X287" s="104">
        <v>0</v>
      </c>
      <c r="Y287" s="104">
        <v>0</v>
      </c>
      <c r="Z287" s="104">
        <v>0</v>
      </c>
      <c r="AA287" s="104">
        <v>0</v>
      </c>
      <c r="AB287" s="198">
        <f t="shared" ref="AB287:AB294" si="86">SUM(P287:AA287)</f>
        <v>1.0000000000000002</v>
      </c>
      <c r="AC287" s="105">
        <v>0.05</v>
      </c>
      <c r="AD287" s="105">
        <v>0</v>
      </c>
      <c r="AE287" s="105">
        <v>0</v>
      </c>
      <c r="AF287" s="105">
        <v>0.1</v>
      </c>
      <c r="AG287" s="104">
        <v>0.1</v>
      </c>
      <c r="AH287" s="143">
        <v>0.38</v>
      </c>
      <c r="AI287" s="105">
        <v>0</v>
      </c>
      <c r="AJ287" s="105">
        <v>0</v>
      </c>
      <c r="AK287" s="105">
        <v>0</v>
      </c>
      <c r="AL287" s="105">
        <v>0</v>
      </c>
      <c r="AM287" s="105">
        <v>0</v>
      </c>
      <c r="AN287" s="105">
        <v>0</v>
      </c>
      <c r="AO287" s="21">
        <f>SUM(AC287:AN287)</f>
        <v>0.63</v>
      </c>
      <c r="AP287" s="189">
        <f t="shared" ref="AP287:AP294" si="87">+IFERROR(SUM(AC287:AH287)/SUM(P287:U287),"")</f>
        <v>0.62999999999999989</v>
      </c>
      <c r="AQ287" s="91" t="str">
        <f>+IF(AP287="","",IF(AND(SUM($P287:U287)=1,SUM($AC287:AH287)=1),"TERMINADA",IF(SUM($P287:U287)=0,"SIN INICIAR",IF(AP287&gt;1,"ADELANTADA",IF(AP287&lt;0.6,"CRÍTICA",IF(AP287&lt;0.95,"EN PROCESO","GESTIÓN NORMAL"))))))</f>
        <v>EN PROCESO</v>
      </c>
      <c r="AR287" s="38" t="str">
        <f t="shared" si="85"/>
        <v>K</v>
      </c>
      <c r="AS287" s="71" t="s">
        <v>1074</v>
      </c>
      <c r="AT287" s="71" t="s">
        <v>1074</v>
      </c>
      <c r="AU287" s="71"/>
      <c r="BA287" s="236">
        <f t="shared" si="77"/>
        <v>0.37</v>
      </c>
    </row>
    <row r="288" spans="1:53" ht="39" hidden="1" customHeight="1" outlineLevel="4" x14ac:dyDescent="0.2">
      <c r="A288" s="258"/>
      <c r="B288" s="256"/>
      <c r="C288" s="10" t="s">
        <v>381</v>
      </c>
      <c r="D288" s="10" t="s">
        <v>381</v>
      </c>
      <c r="E288" s="10" t="s">
        <v>390</v>
      </c>
      <c r="F288" s="5">
        <v>42384</v>
      </c>
      <c r="G288" s="5">
        <v>42704</v>
      </c>
      <c r="H288" s="10" t="s">
        <v>392</v>
      </c>
      <c r="I288" s="10" t="s">
        <v>33</v>
      </c>
      <c r="J288" s="10" t="s">
        <v>393</v>
      </c>
      <c r="K288" s="10">
        <v>3</v>
      </c>
      <c r="L288" s="6">
        <v>0</v>
      </c>
      <c r="M288" s="6">
        <v>0</v>
      </c>
      <c r="N288" s="103" t="s">
        <v>192</v>
      </c>
      <c r="O288" s="103" t="s">
        <v>905</v>
      </c>
      <c r="P288" s="104">
        <v>0.16666666666666669</v>
      </c>
      <c r="Q288" s="104">
        <v>0.16666666666666669</v>
      </c>
      <c r="R288" s="104">
        <v>0.16666666666666669</v>
      </c>
      <c r="S288" s="104">
        <v>0.16666666666666669</v>
      </c>
      <c r="T288" s="104">
        <v>0.16666666666666669</v>
      </c>
      <c r="U288" s="143">
        <v>0.16666666666666669</v>
      </c>
      <c r="V288" s="104">
        <v>0</v>
      </c>
      <c r="W288" s="104">
        <v>0</v>
      </c>
      <c r="X288" s="104">
        <v>0</v>
      </c>
      <c r="Y288" s="104">
        <v>0</v>
      </c>
      <c r="Z288" s="104">
        <v>0</v>
      </c>
      <c r="AA288" s="104">
        <v>0</v>
      </c>
      <c r="AB288" s="198">
        <f t="shared" si="86"/>
        <v>1.0000000000000002</v>
      </c>
      <c r="AC288" s="105">
        <v>0.05</v>
      </c>
      <c r="AD288" s="105">
        <v>0</v>
      </c>
      <c r="AE288" s="105">
        <v>0</v>
      </c>
      <c r="AF288" s="105">
        <v>0.1</v>
      </c>
      <c r="AG288" s="104">
        <v>0.1</v>
      </c>
      <c r="AH288" s="143">
        <v>0.38</v>
      </c>
      <c r="AI288" s="105">
        <v>0</v>
      </c>
      <c r="AJ288" s="105">
        <v>0</v>
      </c>
      <c r="AK288" s="105">
        <v>0</v>
      </c>
      <c r="AL288" s="105">
        <v>0</v>
      </c>
      <c r="AM288" s="105">
        <v>0</v>
      </c>
      <c r="AN288" s="105">
        <v>0</v>
      </c>
      <c r="AO288" s="21">
        <f t="shared" ref="AO288:AO294" si="88">SUM(AC288:AN288)</f>
        <v>0.63</v>
      </c>
      <c r="AP288" s="189">
        <f t="shared" si="87"/>
        <v>0.62999999999999989</v>
      </c>
      <c r="AQ288" s="91" t="str">
        <f>+IF(AP288="","",IF(AND(SUM($P288:U288)=1,SUM($AC288:AH288)=1),"TERMINADA",IF(SUM($P288:U288)=0,"SIN INICIAR",IF(AP288&gt;1,"ADELANTADA",IF(AP288&lt;0.6,"CRÍTICA",IF(AP288&lt;0.95,"EN PROCESO","GESTIÓN NORMAL"))))))</f>
        <v>EN PROCESO</v>
      </c>
      <c r="AR288" s="38" t="str">
        <f t="shared" si="85"/>
        <v>K</v>
      </c>
      <c r="AS288" s="71" t="s">
        <v>1074</v>
      </c>
      <c r="AT288" s="71" t="s">
        <v>1074</v>
      </c>
      <c r="AU288" s="71"/>
      <c r="BA288" s="236">
        <f t="shared" si="77"/>
        <v>0.37</v>
      </c>
    </row>
    <row r="289" spans="1:53" ht="39" hidden="1" customHeight="1" outlineLevel="4" x14ac:dyDescent="0.2">
      <c r="A289" s="258"/>
      <c r="B289" s="256"/>
      <c r="C289" s="10" t="s">
        <v>381</v>
      </c>
      <c r="D289" s="10" t="s">
        <v>381</v>
      </c>
      <c r="E289" s="10" t="s">
        <v>382</v>
      </c>
      <c r="F289" s="5">
        <v>42384</v>
      </c>
      <c r="G289" s="5">
        <v>42704</v>
      </c>
      <c r="H289" s="10" t="s">
        <v>54</v>
      </c>
      <c r="I289" s="10" t="s">
        <v>41</v>
      </c>
      <c r="J289" s="10" t="s">
        <v>383</v>
      </c>
      <c r="K289" s="10">
        <v>2</v>
      </c>
      <c r="L289" s="6">
        <v>1400000</v>
      </c>
      <c r="M289" s="6">
        <v>2800000</v>
      </c>
      <c r="N289" s="103" t="s">
        <v>205</v>
      </c>
      <c r="O289" s="103" t="s">
        <v>905</v>
      </c>
      <c r="P289" s="104">
        <v>0.16666666666666669</v>
      </c>
      <c r="Q289" s="104">
        <v>0.16666666666666669</v>
      </c>
      <c r="R289" s="104">
        <v>0.16666666666666669</v>
      </c>
      <c r="S289" s="104">
        <v>0.16666666666666669</v>
      </c>
      <c r="T289" s="104">
        <v>0.16666666666666669</v>
      </c>
      <c r="U289" s="143">
        <v>0.16666666666666669</v>
      </c>
      <c r="V289" s="104">
        <v>0</v>
      </c>
      <c r="W289" s="104">
        <v>0</v>
      </c>
      <c r="X289" s="104">
        <v>0</v>
      </c>
      <c r="Y289" s="104">
        <v>0</v>
      </c>
      <c r="Z289" s="104">
        <v>0</v>
      </c>
      <c r="AA289" s="104">
        <v>0</v>
      </c>
      <c r="AB289" s="198">
        <f t="shared" si="86"/>
        <v>1.0000000000000002</v>
      </c>
      <c r="AC289" s="105">
        <v>0.05</v>
      </c>
      <c r="AD289" s="105">
        <v>0</v>
      </c>
      <c r="AE289" s="105">
        <v>0</v>
      </c>
      <c r="AF289" s="105">
        <v>0.1</v>
      </c>
      <c r="AG289" s="104">
        <v>0.1</v>
      </c>
      <c r="AH289" s="143">
        <v>0.38</v>
      </c>
      <c r="AI289" s="105">
        <v>0</v>
      </c>
      <c r="AJ289" s="105">
        <v>0</v>
      </c>
      <c r="AK289" s="105">
        <v>0</v>
      </c>
      <c r="AL289" s="105">
        <v>0</v>
      </c>
      <c r="AM289" s="105">
        <v>0</v>
      </c>
      <c r="AN289" s="105">
        <v>0</v>
      </c>
      <c r="AO289" s="21">
        <f t="shared" si="88"/>
        <v>0.63</v>
      </c>
      <c r="AP289" s="189">
        <f t="shared" si="87"/>
        <v>0.62999999999999989</v>
      </c>
      <c r="AQ289" s="91" t="str">
        <f>+IF(AP289="","",IF(AND(SUM($P289:U289)=1,SUM($AC289:AH289)=1),"TERMINADA",IF(SUM($P289:U289)=0,"SIN INICIAR",IF(AP289&gt;1,"ADELANTADA",IF(AP289&lt;0.6,"CRÍTICA",IF(AP289&lt;0.95,"EN PROCESO","GESTIÓN NORMAL"))))))</f>
        <v>EN PROCESO</v>
      </c>
      <c r="AR289" s="38" t="str">
        <f t="shared" si="85"/>
        <v>K</v>
      </c>
      <c r="AS289" s="71" t="s">
        <v>1074</v>
      </c>
      <c r="AT289" s="71" t="s">
        <v>1074</v>
      </c>
      <c r="AU289" s="71"/>
      <c r="BA289" s="236">
        <f t="shared" si="77"/>
        <v>0.37</v>
      </c>
    </row>
    <row r="290" spans="1:53" ht="39" hidden="1" customHeight="1" outlineLevel="4" x14ac:dyDescent="0.2">
      <c r="A290" s="258"/>
      <c r="B290" s="256"/>
      <c r="C290" s="10" t="s">
        <v>381</v>
      </c>
      <c r="D290" s="10" t="s">
        <v>381</v>
      </c>
      <c r="E290" s="10" t="s">
        <v>382</v>
      </c>
      <c r="F290" s="5">
        <v>42384</v>
      </c>
      <c r="G290" s="5">
        <v>42704</v>
      </c>
      <c r="H290" s="10" t="s">
        <v>54</v>
      </c>
      <c r="I290" s="10"/>
      <c r="J290" s="10" t="s">
        <v>384</v>
      </c>
      <c r="K290" s="10">
        <v>2</v>
      </c>
      <c r="L290" s="6">
        <f>+M290/K290</f>
        <v>75000</v>
      </c>
      <c r="M290" s="6">
        <v>150000</v>
      </c>
      <c r="N290" s="103" t="s">
        <v>192</v>
      </c>
      <c r="O290" s="103" t="s">
        <v>905</v>
      </c>
      <c r="P290" s="104">
        <v>0.16666666666666669</v>
      </c>
      <c r="Q290" s="104">
        <v>0.16666666666666669</v>
      </c>
      <c r="R290" s="104">
        <v>0.16666666666666669</v>
      </c>
      <c r="S290" s="104">
        <v>0.16666666666666669</v>
      </c>
      <c r="T290" s="104">
        <v>0.16666666666666669</v>
      </c>
      <c r="U290" s="143">
        <v>0.16666666666666669</v>
      </c>
      <c r="V290" s="104">
        <v>0</v>
      </c>
      <c r="W290" s="104">
        <v>0</v>
      </c>
      <c r="X290" s="104">
        <v>0</v>
      </c>
      <c r="Y290" s="104">
        <v>0</v>
      </c>
      <c r="Z290" s="104">
        <v>0</v>
      </c>
      <c r="AA290" s="104">
        <v>0</v>
      </c>
      <c r="AB290" s="198">
        <f t="shared" si="86"/>
        <v>1.0000000000000002</v>
      </c>
      <c r="AC290" s="105">
        <v>0.05</v>
      </c>
      <c r="AD290" s="105">
        <v>0</v>
      </c>
      <c r="AE290" s="105">
        <v>0</v>
      </c>
      <c r="AF290" s="105">
        <v>0.1</v>
      </c>
      <c r="AG290" s="104">
        <v>0.1</v>
      </c>
      <c r="AH290" s="143">
        <v>0.38</v>
      </c>
      <c r="AI290" s="105">
        <v>0</v>
      </c>
      <c r="AJ290" s="105">
        <v>0</v>
      </c>
      <c r="AK290" s="105">
        <v>0</v>
      </c>
      <c r="AL290" s="105">
        <v>0</v>
      </c>
      <c r="AM290" s="105">
        <v>0</v>
      </c>
      <c r="AN290" s="105">
        <v>0</v>
      </c>
      <c r="AO290" s="21">
        <f t="shared" si="88"/>
        <v>0.63</v>
      </c>
      <c r="AP290" s="189">
        <f t="shared" si="87"/>
        <v>0.62999999999999989</v>
      </c>
      <c r="AQ290" s="91" t="str">
        <f>+IF(AP290="","",IF(AND(SUM($P290:U290)=1,SUM($AC290:AH290)=1),"TERMINADA",IF(SUM($P290:U290)=0,"SIN INICIAR",IF(AP290&gt;1,"ADELANTADA",IF(AP290&lt;0.6,"CRÍTICA",IF(AP290&lt;0.95,"EN PROCESO","GESTIÓN NORMAL"))))))</f>
        <v>EN PROCESO</v>
      </c>
      <c r="AR290" s="38" t="str">
        <f t="shared" si="85"/>
        <v>K</v>
      </c>
      <c r="AS290" s="71" t="s">
        <v>1469</v>
      </c>
      <c r="AT290" s="71" t="s">
        <v>1469</v>
      </c>
      <c r="AU290" s="71"/>
      <c r="BA290" s="236">
        <f t="shared" si="77"/>
        <v>0.37</v>
      </c>
    </row>
    <row r="291" spans="1:53" ht="39" hidden="1" customHeight="1" outlineLevel="4" x14ac:dyDescent="0.2">
      <c r="A291" s="258"/>
      <c r="B291" s="256"/>
      <c r="C291" s="10" t="s">
        <v>381</v>
      </c>
      <c r="D291" s="10" t="s">
        <v>381</v>
      </c>
      <c r="E291" s="10" t="s">
        <v>382</v>
      </c>
      <c r="F291" s="5">
        <v>42384</v>
      </c>
      <c r="G291" s="5">
        <v>42704</v>
      </c>
      <c r="H291" s="10" t="s">
        <v>54</v>
      </c>
      <c r="I291" s="10"/>
      <c r="J291" s="10" t="s">
        <v>385</v>
      </c>
      <c r="K291" s="10">
        <v>5</v>
      </c>
      <c r="L291" s="6">
        <v>0</v>
      </c>
      <c r="M291" s="6">
        <v>0</v>
      </c>
      <c r="N291" s="103" t="s">
        <v>192</v>
      </c>
      <c r="O291" s="103" t="s">
        <v>905</v>
      </c>
      <c r="P291" s="104">
        <v>0.16666666666666669</v>
      </c>
      <c r="Q291" s="104">
        <v>0.16666666666666669</v>
      </c>
      <c r="R291" s="104">
        <v>0.16666666666666669</v>
      </c>
      <c r="S291" s="104">
        <v>0.16666666666666669</v>
      </c>
      <c r="T291" s="104">
        <v>0.16666666666666669</v>
      </c>
      <c r="U291" s="143">
        <v>0.16666666666666669</v>
      </c>
      <c r="V291" s="104">
        <v>0</v>
      </c>
      <c r="W291" s="104">
        <v>0</v>
      </c>
      <c r="X291" s="104">
        <v>0</v>
      </c>
      <c r="Y291" s="104">
        <v>0</v>
      </c>
      <c r="Z291" s="104">
        <v>0</v>
      </c>
      <c r="AA291" s="104">
        <v>0</v>
      </c>
      <c r="AB291" s="198">
        <f t="shared" si="86"/>
        <v>1.0000000000000002</v>
      </c>
      <c r="AC291" s="105">
        <v>0.05</v>
      </c>
      <c r="AD291" s="105">
        <v>0</v>
      </c>
      <c r="AE291" s="105">
        <v>0</v>
      </c>
      <c r="AF291" s="105">
        <v>0.1</v>
      </c>
      <c r="AG291" s="104">
        <v>0.1</v>
      </c>
      <c r="AH291" s="143">
        <v>0.38</v>
      </c>
      <c r="AI291" s="105">
        <v>0</v>
      </c>
      <c r="AJ291" s="105">
        <v>0</v>
      </c>
      <c r="AK291" s="105">
        <v>0</v>
      </c>
      <c r="AL291" s="105">
        <v>0</v>
      </c>
      <c r="AM291" s="105">
        <v>0</v>
      </c>
      <c r="AN291" s="105">
        <v>0</v>
      </c>
      <c r="AO291" s="21">
        <f t="shared" si="88"/>
        <v>0.63</v>
      </c>
      <c r="AP291" s="189">
        <f t="shared" si="87"/>
        <v>0.62999999999999989</v>
      </c>
      <c r="AQ291" s="91" t="str">
        <f>+IF(AP291="","",IF(AND(SUM($P291:U291)=1,SUM($AC291:AH291)=1),"TERMINADA",IF(SUM($P291:U291)=0,"SIN INICIAR",IF(AP291&gt;1,"ADELANTADA",IF(AP291&lt;0.6,"CRÍTICA",IF(AP291&lt;0.95,"EN PROCESO","GESTIÓN NORMAL"))))))</f>
        <v>EN PROCESO</v>
      </c>
      <c r="AR291" s="38" t="str">
        <f t="shared" si="85"/>
        <v>K</v>
      </c>
      <c r="AS291" s="71" t="s">
        <v>1074</v>
      </c>
      <c r="AT291" s="71" t="s">
        <v>1074</v>
      </c>
      <c r="AU291" s="71"/>
      <c r="BA291" s="236">
        <f t="shared" si="77"/>
        <v>0.37</v>
      </c>
    </row>
    <row r="292" spans="1:53" ht="39" hidden="1" customHeight="1" outlineLevel="4" x14ac:dyDescent="0.2">
      <c r="A292" s="258"/>
      <c r="B292" s="256"/>
      <c r="C292" s="10" t="s">
        <v>381</v>
      </c>
      <c r="D292" s="10" t="s">
        <v>381</v>
      </c>
      <c r="E292" s="10" t="s">
        <v>386</v>
      </c>
      <c r="F292" s="5">
        <v>42384</v>
      </c>
      <c r="G292" s="5">
        <v>42704</v>
      </c>
      <c r="H292" s="10" t="s">
        <v>255</v>
      </c>
      <c r="I292" s="10" t="s">
        <v>111</v>
      </c>
      <c r="J292" s="10" t="s">
        <v>387</v>
      </c>
      <c r="K292" s="10">
        <v>50</v>
      </c>
      <c r="L292" s="6">
        <v>0</v>
      </c>
      <c r="M292" s="6">
        <v>0</v>
      </c>
      <c r="N292" s="103" t="s">
        <v>192</v>
      </c>
      <c r="O292" s="103" t="s">
        <v>905</v>
      </c>
      <c r="P292" s="104">
        <v>0.16666666666666669</v>
      </c>
      <c r="Q292" s="104">
        <v>0.16666666666666669</v>
      </c>
      <c r="R292" s="104">
        <v>0.16666666666666669</v>
      </c>
      <c r="S292" s="104">
        <v>0.16666666666666669</v>
      </c>
      <c r="T292" s="104">
        <v>0.16666666666666669</v>
      </c>
      <c r="U292" s="143">
        <v>0.16666666666666669</v>
      </c>
      <c r="V292" s="104">
        <v>0</v>
      </c>
      <c r="W292" s="104">
        <v>0</v>
      </c>
      <c r="X292" s="104">
        <v>0</v>
      </c>
      <c r="Y292" s="104">
        <v>0</v>
      </c>
      <c r="Z292" s="104">
        <v>0</v>
      </c>
      <c r="AA292" s="104">
        <v>0</v>
      </c>
      <c r="AB292" s="198">
        <f t="shared" si="86"/>
        <v>1.0000000000000002</v>
      </c>
      <c r="AC292" s="105">
        <v>0.05</v>
      </c>
      <c r="AD292" s="105">
        <v>0</v>
      </c>
      <c r="AE292" s="105">
        <v>0</v>
      </c>
      <c r="AF292" s="105">
        <v>0.1</v>
      </c>
      <c r="AG292" s="104">
        <v>0.1</v>
      </c>
      <c r="AH292" s="143">
        <v>0.38</v>
      </c>
      <c r="AI292" s="105">
        <v>0</v>
      </c>
      <c r="AJ292" s="105">
        <v>0</v>
      </c>
      <c r="AK292" s="105">
        <v>0</v>
      </c>
      <c r="AL292" s="105">
        <v>0</v>
      </c>
      <c r="AM292" s="105">
        <v>0</v>
      </c>
      <c r="AN292" s="105">
        <v>0</v>
      </c>
      <c r="AO292" s="21">
        <f t="shared" si="88"/>
        <v>0.63</v>
      </c>
      <c r="AP292" s="189">
        <f t="shared" si="87"/>
        <v>0.62999999999999989</v>
      </c>
      <c r="AQ292" s="91" t="str">
        <f>+IF(AP292="","",IF(AND(SUM($P292:U292)=1,SUM($AC292:AH292)=1),"TERMINADA",IF(SUM($P292:U292)=0,"SIN INICIAR",IF(AP292&gt;1,"ADELANTADA",IF(AP292&lt;0.6,"CRÍTICA",IF(AP292&lt;0.95,"EN PROCESO","GESTIÓN NORMAL"))))))</f>
        <v>EN PROCESO</v>
      </c>
      <c r="AR292" s="38" t="str">
        <f t="shared" si="85"/>
        <v>K</v>
      </c>
      <c r="AS292" s="71" t="s">
        <v>1074</v>
      </c>
      <c r="AT292" s="71" t="s">
        <v>1074</v>
      </c>
      <c r="AU292" s="71"/>
      <c r="BA292" s="236">
        <f t="shared" si="77"/>
        <v>0.37</v>
      </c>
    </row>
    <row r="293" spans="1:53" ht="39" hidden="1" customHeight="1" outlineLevel="4" x14ac:dyDescent="0.2">
      <c r="A293" s="258"/>
      <c r="B293" s="256"/>
      <c r="C293" s="10" t="s">
        <v>381</v>
      </c>
      <c r="D293" s="10" t="s">
        <v>381</v>
      </c>
      <c r="E293" s="10" t="s">
        <v>386</v>
      </c>
      <c r="F293" s="5">
        <v>42384</v>
      </c>
      <c r="G293" s="5">
        <v>42704</v>
      </c>
      <c r="H293" s="10" t="s">
        <v>255</v>
      </c>
      <c r="I293" s="10"/>
      <c r="J293" s="10" t="s">
        <v>388</v>
      </c>
      <c r="K293" s="10">
        <v>96</v>
      </c>
      <c r="L293" s="6">
        <v>0</v>
      </c>
      <c r="M293" s="6">
        <v>0</v>
      </c>
      <c r="N293" s="103" t="s">
        <v>192</v>
      </c>
      <c r="O293" s="103" t="s">
        <v>905</v>
      </c>
      <c r="P293" s="104">
        <v>0.16666666666666669</v>
      </c>
      <c r="Q293" s="104">
        <v>0.16666666666666669</v>
      </c>
      <c r="R293" s="104">
        <v>0.16666666666666669</v>
      </c>
      <c r="S293" s="104">
        <v>0.16666666666666669</v>
      </c>
      <c r="T293" s="104">
        <v>0.16666666666666669</v>
      </c>
      <c r="U293" s="143">
        <v>0.16666666666666669</v>
      </c>
      <c r="V293" s="104">
        <v>0</v>
      </c>
      <c r="W293" s="104">
        <v>0</v>
      </c>
      <c r="X293" s="104">
        <v>0</v>
      </c>
      <c r="Y293" s="104">
        <v>0</v>
      </c>
      <c r="Z293" s="104">
        <v>0</v>
      </c>
      <c r="AA293" s="104">
        <v>0</v>
      </c>
      <c r="AB293" s="198">
        <f t="shared" si="86"/>
        <v>1.0000000000000002</v>
      </c>
      <c r="AC293" s="105">
        <v>0.05</v>
      </c>
      <c r="AD293" s="105">
        <v>0</v>
      </c>
      <c r="AE293" s="105">
        <v>0</v>
      </c>
      <c r="AF293" s="105">
        <v>0.1</v>
      </c>
      <c r="AG293" s="104">
        <v>0.1</v>
      </c>
      <c r="AH293" s="143">
        <v>0.38</v>
      </c>
      <c r="AI293" s="105">
        <v>0</v>
      </c>
      <c r="AJ293" s="105">
        <v>0</v>
      </c>
      <c r="AK293" s="105">
        <v>0</v>
      </c>
      <c r="AL293" s="105">
        <v>0</v>
      </c>
      <c r="AM293" s="105">
        <v>0</v>
      </c>
      <c r="AN293" s="105">
        <v>0</v>
      </c>
      <c r="AO293" s="21">
        <f t="shared" si="88"/>
        <v>0.63</v>
      </c>
      <c r="AP293" s="189">
        <f t="shared" si="87"/>
        <v>0.62999999999999989</v>
      </c>
      <c r="AQ293" s="91" t="str">
        <f>+IF(AP293="","",IF(AND(SUM($P293:U293)=1,SUM($AC293:AH293)=1),"TERMINADA",IF(SUM($P293:U293)=0,"SIN INICIAR",IF(AP293&gt;1,"ADELANTADA",IF(AP293&lt;0.6,"CRÍTICA",IF(AP293&lt;0.95,"EN PROCESO","GESTIÓN NORMAL"))))))</f>
        <v>EN PROCESO</v>
      </c>
      <c r="AR293" s="38" t="str">
        <f t="shared" si="85"/>
        <v>K</v>
      </c>
      <c r="AS293" s="71" t="s">
        <v>1074</v>
      </c>
      <c r="AT293" s="71" t="s">
        <v>1074</v>
      </c>
      <c r="AU293" s="71"/>
      <c r="BA293" s="236">
        <f t="shared" si="77"/>
        <v>0.37</v>
      </c>
    </row>
    <row r="294" spans="1:53" ht="39" hidden="1" customHeight="1" outlineLevel="4" x14ac:dyDescent="0.2">
      <c r="A294" s="258"/>
      <c r="B294" s="256"/>
      <c r="C294" s="10" t="s">
        <v>381</v>
      </c>
      <c r="D294" s="10" t="s">
        <v>381</v>
      </c>
      <c r="E294" s="10" t="s">
        <v>386</v>
      </c>
      <c r="F294" s="5">
        <v>42384</v>
      </c>
      <c r="G294" s="5">
        <v>42704</v>
      </c>
      <c r="H294" s="10" t="s">
        <v>255</v>
      </c>
      <c r="I294" s="10"/>
      <c r="J294" s="10" t="s">
        <v>389</v>
      </c>
      <c r="K294" s="10">
        <v>300</v>
      </c>
      <c r="L294" s="6">
        <v>0</v>
      </c>
      <c r="M294" s="6">
        <v>0</v>
      </c>
      <c r="N294" s="103" t="s">
        <v>192</v>
      </c>
      <c r="O294" s="103" t="s">
        <v>905</v>
      </c>
      <c r="P294" s="104">
        <v>0.16666666666666669</v>
      </c>
      <c r="Q294" s="104">
        <v>0.16666666666666669</v>
      </c>
      <c r="R294" s="104">
        <v>0.16666666666666669</v>
      </c>
      <c r="S294" s="104">
        <v>0.16666666666666669</v>
      </c>
      <c r="T294" s="104">
        <v>0.16666666666666669</v>
      </c>
      <c r="U294" s="143">
        <v>0.16666666666666669</v>
      </c>
      <c r="V294" s="104">
        <v>0</v>
      </c>
      <c r="W294" s="104">
        <v>0</v>
      </c>
      <c r="X294" s="104">
        <v>0</v>
      </c>
      <c r="Y294" s="104">
        <v>0</v>
      </c>
      <c r="Z294" s="104">
        <v>0</v>
      </c>
      <c r="AA294" s="104">
        <v>0</v>
      </c>
      <c r="AB294" s="198">
        <f t="shared" si="86"/>
        <v>1.0000000000000002</v>
      </c>
      <c r="AC294" s="105">
        <v>0.05</v>
      </c>
      <c r="AD294" s="105">
        <v>0</v>
      </c>
      <c r="AE294" s="105">
        <v>0</v>
      </c>
      <c r="AF294" s="105">
        <v>0.1</v>
      </c>
      <c r="AG294" s="104">
        <v>0.1</v>
      </c>
      <c r="AH294" s="143">
        <v>0.38</v>
      </c>
      <c r="AI294" s="105">
        <v>0</v>
      </c>
      <c r="AJ294" s="105">
        <v>0</v>
      </c>
      <c r="AK294" s="105">
        <v>0</v>
      </c>
      <c r="AL294" s="105">
        <v>0</v>
      </c>
      <c r="AM294" s="105">
        <v>0</v>
      </c>
      <c r="AN294" s="105">
        <v>0</v>
      </c>
      <c r="AO294" s="21">
        <f t="shared" si="88"/>
        <v>0.63</v>
      </c>
      <c r="AP294" s="189">
        <f t="shared" si="87"/>
        <v>0.62999999999999989</v>
      </c>
      <c r="AQ294" s="91" t="str">
        <f>+IF(AP294="","",IF(AND(SUM($P294:U294)=1,SUM($AC294:AH294)=1),"TERMINADA",IF(SUM($P294:U294)=0,"SIN INICIAR",IF(AP294&gt;1,"ADELANTADA",IF(AP294&lt;0.6,"CRÍTICA",IF(AP294&lt;0.95,"EN PROCESO","GESTIÓN NORMAL"))))))</f>
        <v>EN PROCESO</v>
      </c>
      <c r="AR294" s="38" t="str">
        <f t="shared" si="85"/>
        <v>K</v>
      </c>
      <c r="AS294" s="71" t="s">
        <v>1074</v>
      </c>
      <c r="AT294" s="71" t="s">
        <v>1074</v>
      </c>
      <c r="AU294" s="71"/>
      <c r="BA294" s="236">
        <f t="shared" si="77"/>
        <v>0.37</v>
      </c>
    </row>
    <row r="295" spans="1:53" ht="39" hidden="1" customHeight="1" outlineLevel="3" x14ac:dyDescent="0.2">
      <c r="A295" s="258"/>
      <c r="B295" s="256"/>
      <c r="C295" s="248" t="s">
        <v>1320</v>
      </c>
      <c r="D295" s="249"/>
      <c r="E295" s="250"/>
      <c r="F295" s="82"/>
      <c r="G295" s="82"/>
      <c r="H295" s="1"/>
      <c r="I295" s="1"/>
      <c r="J295" s="82"/>
      <c r="K295" s="82"/>
      <c r="L295" s="82"/>
      <c r="M295" s="82"/>
      <c r="N295" s="68"/>
      <c r="O295" s="68"/>
      <c r="P295" s="69"/>
      <c r="Q295" s="69"/>
      <c r="R295" s="69"/>
      <c r="S295" s="69"/>
      <c r="T295" s="69"/>
      <c r="U295" s="144"/>
      <c r="V295" s="69"/>
      <c r="W295" s="69"/>
      <c r="X295" s="69"/>
      <c r="Y295" s="69"/>
      <c r="Z295" s="69"/>
      <c r="AA295" s="69"/>
      <c r="AB295" s="200"/>
      <c r="AC295" s="69"/>
      <c r="AD295" s="69"/>
      <c r="AE295" s="69"/>
      <c r="AF295" s="69"/>
      <c r="AG295" s="69"/>
      <c r="AH295" s="144"/>
      <c r="AI295" s="69"/>
      <c r="AJ295" s="69"/>
      <c r="AK295" s="69"/>
      <c r="AL295" s="69"/>
      <c r="AM295" s="69"/>
      <c r="AN295" s="182"/>
      <c r="AO295" s="190">
        <f>SUBTOTAL(1,AO287:AO294)</f>
        <v>0.63</v>
      </c>
      <c r="AP295" s="190">
        <f>SUBTOTAL(1,AP287:AP294)</f>
        <v>0.62999999999999989</v>
      </c>
      <c r="AQ295" s="91" t="str">
        <f>+IF(AP295="","",IF(AP295&gt;1,"ADELANTADA",IF(AP295&lt;0.6,"CRÍTICA",IF(AP295&lt;0.95,"EN PROCESO","GESTIÓN NORMAL"))))</f>
        <v>EN PROCESO</v>
      </c>
      <c r="AR295" s="38" t="str">
        <f t="shared" si="85"/>
        <v>K</v>
      </c>
      <c r="AS295" s="71"/>
      <c r="AT295" s="71"/>
      <c r="AU295" s="71"/>
      <c r="BA295" s="236">
        <f t="shared" si="77"/>
        <v>0.37</v>
      </c>
    </row>
    <row r="296" spans="1:53" ht="39" hidden="1" customHeight="1" outlineLevel="4" x14ac:dyDescent="0.2">
      <c r="A296" s="258"/>
      <c r="B296" s="256"/>
      <c r="C296" s="10" t="s">
        <v>251</v>
      </c>
      <c r="D296" s="10" t="s">
        <v>251</v>
      </c>
      <c r="E296" s="10" t="s">
        <v>263</v>
      </c>
      <c r="F296" s="5">
        <v>42384</v>
      </c>
      <c r="G296" s="5">
        <v>42704</v>
      </c>
      <c r="H296" s="10" t="s">
        <v>264</v>
      </c>
      <c r="I296" s="10" t="s">
        <v>36</v>
      </c>
      <c r="J296" s="10" t="s">
        <v>265</v>
      </c>
      <c r="K296" s="10">
        <v>1</v>
      </c>
      <c r="L296" s="6">
        <v>2350000000</v>
      </c>
      <c r="M296" s="6" t="e">
        <f>+IF(#REF!="Si",#REF!*#REF!,#REF!*#REF!)</f>
        <v>#REF!</v>
      </c>
      <c r="N296" s="103" t="s">
        <v>192</v>
      </c>
      <c r="O296" s="103" t="s">
        <v>210</v>
      </c>
      <c r="P296" s="104">
        <v>8.3333333333333343E-2</v>
      </c>
      <c r="Q296" s="104">
        <v>8.3333333333333343E-2</v>
      </c>
      <c r="R296" s="104">
        <v>8.3333333333333343E-2</v>
      </c>
      <c r="S296" s="104">
        <v>8.3333333333333343E-2</v>
      </c>
      <c r="T296" s="104">
        <v>8.3333333333333343E-2</v>
      </c>
      <c r="U296" s="143">
        <v>8.3333333333333343E-2</v>
      </c>
      <c r="V296" s="104">
        <v>8.3333333333333343E-2</v>
      </c>
      <c r="W296" s="104">
        <v>8.3333333333333343E-2</v>
      </c>
      <c r="X296" s="104">
        <v>8.3333333333333343E-2</v>
      </c>
      <c r="Y296" s="104">
        <v>8.3333333333333343E-2</v>
      </c>
      <c r="Z296" s="104">
        <v>8.3333333333333343E-2</v>
      </c>
      <c r="AA296" s="104">
        <v>8.3333333333333343E-2</v>
      </c>
      <c r="AB296" s="198">
        <f t="shared" ref="AB296:AB327" si="89">SUM(P296:AA296)</f>
        <v>1.0000000000000002</v>
      </c>
      <c r="AC296" s="105">
        <v>0</v>
      </c>
      <c r="AD296" s="105">
        <v>0.05</v>
      </c>
      <c r="AE296" s="105">
        <v>0.05</v>
      </c>
      <c r="AF296" s="105">
        <v>0</v>
      </c>
      <c r="AG296" s="104">
        <v>0.1</v>
      </c>
      <c r="AH296" s="143">
        <v>0</v>
      </c>
      <c r="AI296" s="105">
        <v>0</v>
      </c>
      <c r="AJ296" s="105">
        <v>0</v>
      </c>
      <c r="AK296" s="105">
        <v>0</v>
      </c>
      <c r="AL296" s="105">
        <v>0</v>
      </c>
      <c r="AM296" s="105">
        <v>0</v>
      </c>
      <c r="AN296" s="105">
        <v>0</v>
      </c>
      <c r="AO296" s="21">
        <f t="shared" ref="AO296:AO327" si="90">SUM(AC296:AN296)</f>
        <v>0.2</v>
      </c>
      <c r="AP296" s="189">
        <f>+IFERROR(SUM(AC296:AH296)/SUM(P296:U296),"")</f>
        <v>0.39999999999999991</v>
      </c>
      <c r="AQ296" s="91" t="str">
        <f>+IF(AP296="","",IF(AND(SUM($P296:U296)=1,SUM($AC296:AH296)=1),"TERMINADA",IF(SUM($P296:U296)=0,"SIN INICIAR",IF(AP296&gt;1,"ADELANTADA",IF(AP296&lt;0.6,"CRÍTICA",IF(AP296&lt;0.95,"EN PROCESO","GESTIÓN NORMAL"))))))</f>
        <v>CRÍTICA</v>
      </c>
      <c r="AR296" s="38" t="str">
        <f t="shared" si="85"/>
        <v>L</v>
      </c>
      <c r="AS296" s="71" t="s">
        <v>1160</v>
      </c>
      <c r="AT296" s="71" t="s">
        <v>1470</v>
      </c>
      <c r="AU296" s="71" t="s">
        <v>1580</v>
      </c>
      <c r="BA296" s="236">
        <f t="shared" si="77"/>
        <v>0.8</v>
      </c>
    </row>
    <row r="297" spans="1:53" ht="39" hidden="1" customHeight="1" outlineLevel="4" x14ac:dyDescent="0.2">
      <c r="A297" s="258"/>
      <c r="B297" s="256"/>
      <c r="C297" s="10" t="s">
        <v>251</v>
      </c>
      <c r="D297" s="10" t="s">
        <v>251</v>
      </c>
      <c r="E297" s="10" t="s">
        <v>288</v>
      </c>
      <c r="F297" s="5">
        <v>42384</v>
      </c>
      <c r="G297" s="5">
        <v>42704</v>
      </c>
      <c r="H297" s="10" t="s">
        <v>289</v>
      </c>
      <c r="I297" s="10" t="s">
        <v>33</v>
      </c>
      <c r="J297" s="10" t="s">
        <v>290</v>
      </c>
      <c r="K297" s="10">
        <v>100</v>
      </c>
      <c r="L297" s="6">
        <v>400000</v>
      </c>
      <c r="M297" s="6" t="e">
        <f>+IF(#REF!="Si",#REF!*#REF!,#REF!*#REF!)</f>
        <v>#REF!</v>
      </c>
      <c r="N297" s="103" t="s">
        <v>192</v>
      </c>
      <c r="O297" s="103" t="s">
        <v>210</v>
      </c>
      <c r="P297" s="104">
        <v>8.3333333333333343E-2</v>
      </c>
      <c r="Q297" s="104">
        <v>8.3333333333333343E-2</v>
      </c>
      <c r="R297" s="104">
        <v>8.3333333333333343E-2</v>
      </c>
      <c r="S297" s="104">
        <v>8.3333333333333343E-2</v>
      </c>
      <c r="T297" s="104">
        <v>8.3333333333333343E-2</v>
      </c>
      <c r="U297" s="143">
        <v>8.3333333333333343E-2</v>
      </c>
      <c r="V297" s="104">
        <v>8.3333333333333343E-2</v>
      </c>
      <c r="W297" s="104">
        <v>8.3333333333333343E-2</v>
      </c>
      <c r="X297" s="104">
        <v>8.3333333333333343E-2</v>
      </c>
      <c r="Y297" s="104">
        <v>8.3333333333333343E-2</v>
      </c>
      <c r="Z297" s="104">
        <v>8.3333333333333343E-2</v>
      </c>
      <c r="AA297" s="104">
        <v>8.3333333333333343E-2</v>
      </c>
      <c r="AB297" s="198">
        <f t="shared" si="89"/>
        <v>1.0000000000000002</v>
      </c>
      <c r="AC297" s="105">
        <v>0</v>
      </c>
      <c r="AD297" s="105">
        <v>0.05</v>
      </c>
      <c r="AE297" s="105">
        <v>0.05</v>
      </c>
      <c r="AF297" s="105">
        <v>0</v>
      </c>
      <c r="AG297" s="104">
        <v>0.1</v>
      </c>
      <c r="AH297" s="143">
        <v>0</v>
      </c>
      <c r="AI297" s="105">
        <v>0</v>
      </c>
      <c r="AJ297" s="105">
        <v>0</v>
      </c>
      <c r="AK297" s="105">
        <v>0</v>
      </c>
      <c r="AL297" s="105">
        <v>0</v>
      </c>
      <c r="AM297" s="105">
        <v>0</v>
      </c>
      <c r="AN297" s="105">
        <v>0</v>
      </c>
      <c r="AO297" s="21">
        <f t="shared" si="90"/>
        <v>0.2</v>
      </c>
      <c r="AP297" s="189">
        <f t="shared" ref="AP297:AP359" si="91">+IFERROR(SUM(AC297:AH297)/SUM(P297:U297),"")</f>
        <v>0.39999999999999991</v>
      </c>
      <c r="AQ297" s="91" t="str">
        <f>+IF(AP297="","",IF(AND(SUM($P297:U297)=1,SUM($AC297:AH297)=1),"TERMINADA",IF(SUM($P297:U297)=0,"SIN INICIAR",IF(AP297&gt;1,"ADELANTADA",IF(AP297&lt;0.6,"CRÍTICA",IF(AP297&lt;0.95,"EN PROCESO","GESTIÓN NORMAL"))))))</f>
        <v>CRÍTICA</v>
      </c>
      <c r="AR297" s="38" t="str">
        <f t="shared" si="85"/>
        <v>L</v>
      </c>
      <c r="AS297" s="71" t="s">
        <v>1160</v>
      </c>
      <c r="AT297" s="71" t="s">
        <v>1470</v>
      </c>
      <c r="AU297" s="71" t="s">
        <v>1580</v>
      </c>
      <c r="BA297" s="236">
        <f t="shared" si="77"/>
        <v>0.8</v>
      </c>
    </row>
    <row r="298" spans="1:53" ht="39" hidden="1" customHeight="1" outlineLevel="4" x14ac:dyDescent="0.2">
      <c r="A298" s="258"/>
      <c r="B298" s="256"/>
      <c r="C298" s="10" t="s">
        <v>251</v>
      </c>
      <c r="D298" s="10" t="s">
        <v>251</v>
      </c>
      <c r="E298" s="10" t="s">
        <v>268</v>
      </c>
      <c r="F298" s="5">
        <v>42384</v>
      </c>
      <c r="G298" s="5">
        <v>42704</v>
      </c>
      <c r="H298" s="10" t="s">
        <v>269</v>
      </c>
      <c r="I298" s="10" t="s">
        <v>36</v>
      </c>
      <c r="J298" s="10" t="s">
        <v>931</v>
      </c>
      <c r="K298" s="10">
        <v>1</v>
      </c>
      <c r="L298" s="6">
        <v>120000000</v>
      </c>
      <c r="M298" s="6" t="e">
        <f>+IF(#REF!="Si",#REF!*#REF!,#REF!*#REF!)</f>
        <v>#REF!</v>
      </c>
      <c r="N298" s="103" t="s">
        <v>192</v>
      </c>
      <c r="O298" s="103" t="s">
        <v>210</v>
      </c>
      <c r="P298" s="104">
        <v>8.3333333333333343E-2</v>
      </c>
      <c r="Q298" s="104">
        <v>8.3333333333333343E-2</v>
      </c>
      <c r="R298" s="104">
        <v>8.3333333333333343E-2</v>
      </c>
      <c r="S298" s="104">
        <v>8.3333333333333343E-2</v>
      </c>
      <c r="T298" s="104">
        <v>8.3333333333333343E-2</v>
      </c>
      <c r="U298" s="143">
        <v>8.3333333333333343E-2</v>
      </c>
      <c r="V298" s="104">
        <v>8.3333333333333343E-2</v>
      </c>
      <c r="W298" s="104">
        <v>8.3333333333333343E-2</v>
      </c>
      <c r="X298" s="104">
        <v>8.3333333333333343E-2</v>
      </c>
      <c r="Y298" s="104">
        <v>8.3333333333333343E-2</v>
      </c>
      <c r="Z298" s="104">
        <v>8.3333333333333343E-2</v>
      </c>
      <c r="AA298" s="104">
        <v>8.3333333333333343E-2</v>
      </c>
      <c r="AB298" s="198">
        <f t="shared" si="89"/>
        <v>1.0000000000000002</v>
      </c>
      <c r="AC298" s="105">
        <v>0</v>
      </c>
      <c r="AD298" s="105">
        <v>0.05</v>
      </c>
      <c r="AE298" s="105">
        <v>0.05</v>
      </c>
      <c r="AF298" s="105">
        <v>0</v>
      </c>
      <c r="AG298" s="104">
        <v>0.1</v>
      </c>
      <c r="AH298" s="143">
        <v>0</v>
      </c>
      <c r="AI298" s="105">
        <v>0</v>
      </c>
      <c r="AJ298" s="105">
        <v>0</v>
      </c>
      <c r="AK298" s="105">
        <v>0</v>
      </c>
      <c r="AL298" s="105">
        <v>0</v>
      </c>
      <c r="AM298" s="105">
        <v>0</v>
      </c>
      <c r="AN298" s="105">
        <v>0</v>
      </c>
      <c r="AO298" s="21">
        <f t="shared" si="90"/>
        <v>0.2</v>
      </c>
      <c r="AP298" s="189">
        <f t="shared" si="91"/>
        <v>0.39999999999999991</v>
      </c>
      <c r="AQ298" s="91" t="str">
        <f>+IF(AP298="","",IF(AND(SUM($P298:U298)=1,SUM($AC298:AH298)=1),"TERMINADA",IF(SUM($P298:U298)=0,"SIN INICIAR",IF(AP298&gt;1,"ADELANTADA",IF(AP298&lt;0.6,"CRÍTICA",IF(AP298&lt;0.95,"EN PROCESO","GESTIÓN NORMAL"))))))</f>
        <v>CRÍTICA</v>
      </c>
      <c r="AR298" s="38" t="str">
        <f t="shared" si="85"/>
        <v>L</v>
      </c>
      <c r="AS298" s="71" t="s">
        <v>1160</v>
      </c>
      <c r="AT298" s="71" t="s">
        <v>1470</v>
      </c>
      <c r="AU298" s="71" t="s">
        <v>1580</v>
      </c>
      <c r="BA298" s="236">
        <f t="shared" si="77"/>
        <v>0.8</v>
      </c>
    </row>
    <row r="299" spans="1:53" ht="39" hidden="1" customHeight="1" outlineLevel="4" x14ac:dyDescent="0.2">
      <c r="A299" s="258"/>
      <c r="B299" s="256"/>
      <c r="C299" s="10" t="s">
        <v>251</v>
      </c>
      <c r="D299" s="10" t="s">
        <v>251</v>
      </c>
      <c r="E299" s="10" t="s">
        <v>268</v>
      </c>
      <c r="F299" s="5">
        <v>42384</v>
      </c>
      <c r="G299" s="5">
        <v>42704</v>
      </c>
      <c r="H299" s="10" t="s">
        <v>270</v>
      </c>
      <c r="I299" s="10" t="s">
        <v>36</v>
      </c>
      <c r="J299" s="10" t="s">
        <v>932</v>
      </c>
      <c r="K299" s="10">
        <v>1</v>
      </c>
      <c r="L299" s="6">
        <v>100000000</v>
      </c>
      <c r="M299" s="6">
        <v>100000000</v>
      </c>
      <c r="N299" s="103" t="s">
        <v>192</v>
      </c>
      <c r="O299" s="103" t="s">
        <v>210</v>
      </c>
      <c r="P299" s="104">
        <v>8.3333333333333343E-2</v>
      </c>
      <c r="Q299" s="104">
        <v>8.3333333333333343E-2</v>
      </c>
      <c r="R299" s="104">
        <v>8.3333333333333343E-2</v>
      </c>
      <c r="S299" s="104">
        <v>8.3333333333333343E-2</v>
      </c>
      <c r="T299" s="104">
        <v>8.3333333333333343E-2</v>
      </c>
      <c r="U299" s="143">
        <v>8.3333333333333343E-2</v>
      </c>
      <c r="V299" s="104">
        <v>8.3333333333333343E-2</v>
      </c>
      <c r="W299" s="104">
        <v>8.3333333333333343E-2</v>
      </c>
      <c r="X299" s="104">
        <v>8.3333333333333343E-2</v>
      </c>
      <c r="Y299" s="104">
        <v>8.3333333333333343E-2</v>
      </c>
      <c r="Z299" s="104">
        <v>8.3333333333333343E-2</v>
      </c>
      <c r="AA299" s="104">
        <v>8.3333333333333343E-2</v>
      </c>
      <c r="AB299" s="198">
        <f t="shared" si="89"/>
        <v>1.0000000000000002</v>
      </c>
      <c r="AC299" s="105">
        <v>0</v>
      </c>
      <c r="AD299" s="105">
        <v>0.05</v>
      </c>
      <c r="AE299" s="105">
        <v>0.05</v>
      </c>
      <c r="AF299" s="105">
        <v>0</v>
      </c>
      <c r="AG299" s="104">
        <v>0.1</v>
      </c>
      <c r="AH299" s="143">
        <v>0</v>
      </c>
      <c r="AI299" s="105">
        <v>0</v>
      </c>
      <c r="AJ299" s="105">
        <v>0</v>
      </c>
      <c r="AK299" s="105">
        <v>0</v>
      </c>
      <c r="AL299" s="105">
        <v>0</v>
      </c>
      <c r="AM299" s="105">
        <v>0</v>
      </c>
      <c r="AN299" s="105">
        <v>0</v>
      </c>
      <c r="AO299" s="21">
        <f t="shared" si="90"/>
        <v>0.2</v>
      </c>
      <c r="AP299" s="189">
        <f t="shared" si="91"/>
        <v>0.39999999999999991</v>
      </c>
      <c r="AQ299" s="91" t="str">
        <f>+IF(AP299="","",IF(AND(SUM($P299:U299)=1,SUM($AC299:AH299)=1),"TERMINADA",IF(SUM($P299:U299)=0,"SIN INICIAR",IF(AP299&gt;1,"ADELANTADA",IF(AP299&lt;0.6,"CRÍTICA",IF(AP299&lt;0.95,"EN PROCESO","GESTIÓN NORMAL"))))))</f>
        <v>CRÍTICA</v>
      </c>
      <c r="AR299" s="38" t="str">
        <f t="shared" si="85"/>
        <v>L</v>
      </c>
      <c r="AS299" s="71" t="s">
        <v>1160</v>
      </c>
      <c r="AT299" s="71" t="s">
        <v>1470</v>
      </c>
      <c r="AU299" s="71" t="s">
        <v>1580</v>
      </c>
      <c r="BA299" s="236">
        <f t="shared" si="77"/>
        <v>0.8</v>
      </c>
    </row>
    <row r="300" spans="1:53" ht="39" hidden="1" customHeight="1" outlineLevel="4" x14ac:dyDescent="0.2">
      <c r="A300" s="258"/>
      <c r="B300" s="256"/>
      <c r="C300" s="10" t="s">
        <v>251</v>
      </c>
      <c r="D300" s="10" t="s">
        <v>251</v>
      </c>
      <c r="E300" s="10" t="s">
        <v>930</v>
      </c>
      <c r="F300" s="5">
        <v>42384</v>
      </c>
      <c r="G300" s="5">
        <v>42704</v>
      </c>
      <c r="H300" s="10" t="s">
        <v>266</v>
      </c>
      <c r="I300" s="10" t="s">
        <v>36</v>
      </c>
      <c r="J300" s="10" t="s">
        <v>267</v>
      </c>
      <c r="K300" s="10">
        <v>1</v>
      </c>
      <c r="L300" s="6">
        <v>35000000</v>
      </c>
      <c r="M300" s="6" t="e">
        <f>+IF(#REF!="Si",#REF!*#REF!,#REF!*#REF!)</f>
        <v>#REF!</v>
      </c>
      <c r="N300" s="103" t="s">
        <v>192</v>
      </c>
      <c r="O300" s="103" t="s">
        <v>210</v>
      </c>
      <c r="P300" s="104">
        <v>8.3333333333333343E-2</v>
      </c>
      <c r="Q300" s="104">
        <v>8.3333333333333343E-2</v>
      </c>
      <c r="R300" s="104">
        <v>8.3333333333333343E-2</v>
      </c>
      <c r="S300" s="104">
        <v>8.3333333333333343E-2</v>
      </c>
      <c r="T300" s="104">
        <v>8.3333333333333343E-2</v>
      </c>
      <c r="U300" s="143">
        <v>8.3333333333333343E-2</v>
      </c>
      <c r="V300" s="104">
        <v>8.3333333333333343E-2</v>
      </c>
      <c r="W300" s="104">
        <v>8.3333333333333343E-2</v>
      </c>
      <c r="X300" s="104">
        <v>8.3333333333333343E-2</v>
      </c>
      <c r="Y300" s="104">
        <v>8.3333333333333343E-2</v>
      </c>
      <c r="Z300" s="104">
        <v>8.3333333333333343E-2</v>
      </c>
      <c r="AA300" s="104">
        <v>8.3333333333333343E-2</v>
      </c>
      <c r="AB300" s="198">
        <f t="shared" si="89"/>
        <v>1.0000000000000002</v>
      </c>
      <c r="AC300" s="105">
        <v>0</v>
      </c>
      <c r="AD300" s="105">
        <v>0.05</v>
      </c>
      <c r="AE300" s="105">
        <v>0.05</v>
      </c>
      <c r="AF300" s="105">
        <v>0</v>
      </c>
      <c r="AG300" s="104">
        <v>0.1</v>
      </c>
      <c r="AH300" s="143">
        <v>0</v>
      </c>
      <c r="AI300" s="105">
        <v>0</v>
      </c>
      <c r="AJ300" s="105">
        <v>0</v>
      </c>
      <c r="AK300" s="105">
        <v>0</v>
      </c>
      <c r="AL300" s="105">
        <v>0</v>
      </c>
      <c r="AM300" s="105">
        <v>0</v>
      </c>
      <c r="AN300" s="105">
        <v>0</v>
      </c>
      <c r="AO300" s="21">
        <f t="shared" si="90"/>
        <v>0.2</v>
      </c>
      <c r="AP300" s="189">
        <f t="shared" si="91"/>
        <v>0.39999999999999991</v>
      </c>
      <c r="AQ300" s="91" t="str">
        <f>+IF(AP300="","",IF(AND(SUM($P300:U300)=1,SUM($AC300:AH300)=1),"TERMINADA",IF(SUM($P300:U300)=0,"SIN INICIAR",IF(AP300&gt;1,"ADELANTADA",IF(AP300&lt;0.6,"CRÍTICA",IF(AP300&lt;0.95,"EN PROCESO","GESTIÓN NORMAL"))))))</f>
        <v>CRÍTICA</v>
      </c>
      <c r="AR300" s="38" t="str">
        <f t="shared" si="85"/>
        <v>L</v>
      </c>
      <c r="AS300" s="71" t="s">
        <v>1160</v>
      </c>
      <c r="AT300" s="71" t="s">
        <v>1470</v>
      </c>
      <c r="AU300" s="71" t="s">
        <v>1580</v>
      </c>
      <c r="BA300" s="236">
        <f t="shared" si="77"/>
        <v>0.8</v>
      </c>
    </row>
    <row r="301" spans="1:53" ht="39" hidden="1" customHeight="1" outlineLevel="4" x14ac:dyDescent="0.2">
      <c r="A301" s="258"/>
      <c r="B301" s="256"/>
      <c r="C301" s="10" t="s">
        <v>251</v>
      </c>
      <c r="D301" s="10" t="s">
        <v>251</v>
      </c>
      <c r="E301" s="10" t="s">
        <v>274</v>
      </c>
      <c r="F301" s="5">
        <v>42384</v>
      </c>
      <c r="G301" s="5">
        <v>42704</v>
      </c>
      <c r="H301" s="10" t="s">
        <v>275</v>
      </c>
      <c r="I301" s="10" t="s">
        <v>33</v>
      </c>
      <c r="J301" s="10" t="s">
        <v>276</v>
      </c>
      <c r="K301" s="10">
        <v>1</v>
      </c>
      <c r="L301" s="6">
        <v>20000000</v>
      </c>
      <c r="M301" s="6" t="e">
        <f>+IF(#REF!="Si",#REF!*#REF!,#REF!*#REF!)</f>
        <v>#REF!</v>
      </c>
      <c r="N301" s="103" t="s">
        <v>192</v>
      </c>
      <c r="O301" s="103" t="s">
        <v>210</v>
      </c>
      <c r="P301" s="104">
        <v>8.3333333333333343E-2</v>
      </c>
      <c r="Q301" s="104">
        <v>8.3333333333333343E-2</v>
      </c>
      <c r="R301" s="104">
        <v>8.3333333333333343E-2</v>
      </c>
      <c r="S301" s="104">
        <v>8.3333333333333343E-2</v>
      </c>
      <c r="T301" s="104">
        <v>8.3333333333333343E-2</v>
      </c>
      <c r="U301" s="143">
        <v>8.3333333333333343E-2</v>
      </c>
      <c r="V301" s="104">
        <v>8.3333333333333343E-2</v>
      </c>
      <c r="W301" s="104">
        <v>8.3333333333333343E-2</v>
      </c>
      <c r="X301" s="104">
        <v>8.3333333333333343E-2</v>
      </c>
      <c r="Y301" s="104">
        <v>8.3333333333333343E-2</v>
      </c>
      <c r="Z301" s="104">
        <v>8.3333333333333343E-2</v>
      </c>
      <c r="AA301" s="104">
        <v>8.3333333333333343E-2</v>
      </c>
      <c r="AB301" s="198">
        <f t="shared" si="89"/>
        <v>1.0000000000000002</v>
      </c>
      <c r="AC301" s="105">
        <v>0</v>
      </c>
      <c r="AD301" s="105">
        <v>0.05</v>
      </c>
      <c r="AE301" s="105">
        <v>0.05</v>
      </c>
      <c r="AF301" s="105">
        <v>0</v>
      </c>
      <c r="AG301" s="104">
        <v>0.1</v>
      </c>
      <c r="AH301" s="143">
        <v>0</v>
      </c>
      <c r="AI301" s="105">
        <v>0</v>
      </c>
      <c r="AJ301" s="105">
        <v>0</v>
      </c>
      <c r="AK301" s="105">
        <v>0</v>
      </c>
      <c r="AL301" s="105">
        <v>0</v>
      </c>
      <c r="AM301" s="105">
        <v>0</v>
      </c>
      <c r="AN301" s="105">
        <v>0</v>
      </c>
      <c r="AO301" s="21">
        <f t="shared" si="90"/>
        <v>0.2</v>
      </c>
      <c r="AP301" s="189">
        <f t="shared" si="91"/>
        <v>0.39999999999999991</v>
      </c>
      <c r="AQ301" s="91" t="str">
        <f>+IF(AP301="","",IF(AND(SUM($P301:U301)=1,SUM($AC301:AH301)=1),"TERMINADA",IF(SUM($P301:U301)=0,"SIN INICIAR",IF(AP301&gt;1,"ADELANTADA",IF(AP301&lt;0.6,"CRÍTICA",IF(AP301&lt;0.95,"EN PROCESO","GESTIÓN NORMAL"))))))</f>
        <v>CRÍTICA</v>
      </c>
      <c r="AR301" s="38" t="str">
        <f t="shared" si="85"/>
        <v>L</v>
      </c>
      <c r="AS301" s="71" t="s">
        <v>1160</v>
      </c>
      <c r="AT301" s="71" t="s">
        <v>1470</v>
      </c>
      <c r="AU301" s="71" t="s">
        <v>1580</v>
      </c>
      <c r="BA301" s="236">
        <f t="shared" si="77"/>
        <v>0.8</v>
      </c>
    </row>
    <row r="302" spans="1:53" ht="39" hidden="1" customHeight="1" outlineLevel="4" x14ac:dyDescent="0.2">
      <c r="A302" s="258"/>
      <c r="B302" s="256"/>
      <c r="C302" s="10" t="s">
        <v>251</v>
      </c>
      <c r="D302" s="10" t="s">
        <v>251</v>
      </c>
      <c r="E302" s="10" t="s">
        <v>274</v>
      </c>
      <c r="F302" s="5">
        <v>42384</v>
      </c>
      <c r="G302" s="5">
        <v>42704</v>
      </c>
      <c r="H302" s="10" t="s">
        <v>277</v>
      </c>
      <c r="I302" s="10" t="s">
        <v>33</v>
      </c>
      <c r="J302" s="10" t="s">
        <v>933</v>
      </c>
      <c r="K302" s="10">
        <v>1</v>
      </c>
      <c r="L302" s="6">
        <v>6000000</v>
      </c>
      <c r="M302" s="6" t="e">
        <f>+IF(#REF!="Si",#REF!*#REF!,#REF!*#REF!)</f>
        <v>#REF!</v>
      </c>
      <c r="N302" s="103" t="s">
        <v>192</v>
      </c>
      <c r="O302" s="103" t="s">
        <v>210</v>
      </c>
      <c r="P302" s="104">
        <v>8.3333333333333343E-2</v>
      </c>
      <c r="Q302" s="104">
        <v>8.3333333333333343E-2</v>
      </c>
      <c r="R302" s="104">
        <v>8.3333333333333343E-2</v>
      </c>
      <c r="S302" s="104">
        <v>8.3333333333333343E-2</v>
      </c>
      <c r="T302" s="104">
        <v>8.3333333333333343E-2</v>
      </c>
      <c r="U302" s="143">
        <v>8.3333333333333343E-2</v>
      </c>
      <c r="V302" s="104">
        <v>8.3333333333333343E-2</v>
      </c>
      <c r="W302" s="104">
        <v>8.3333333333333343E-2</v>
      </c>
      <c r="X302" s="104">
        <v>8.3333333333333343E-2</v>
      </c>
      <c r="Y302" s="104">
        <v>8.3333333333333343E-2</v>
      </c>
      <c r="Z302" s="104">
        <v>8.3333333333333343E-2</v>
      </c>
      <c r="AA302" s="104">
        <v>8.3333333333333343E-2</v>
      </c>
      <c r="AB302" s="198">
        <f t="shared" si="89"/>
        <v>1.0000000000000002</v>
      </c>
      <c r="AC302" s="105">
        <v>0</v>
      </c>
      <c r="AD302" s="105">
        <v>0.05</v>
      </c>
      <c r="AE302" s="105">
        <v>0.05</v>
      </c>
      <c r="AF302" s="105">
        <v>0</v>
      </c>
      <c r="AG302" s="104">
        <v>0.1</v>
      </c>
      <c r="AH302" s="143">
        <v>0</v>
      </c>
      <c r="AI302" s="105">
        <v>0</v>
      </c>
      <c r="AJ302" s="105">
        <v>0</v>
      </c>
      <c r="AK302" s="105">
        <v>0</v>
      </c>
      <c r="AL302" s="105">
        <v>0</v>
      </c>
      <c r="AM302" s="105">
        <v>0</v>
      </c>
      <c r="AN302" s="105">
        <v>0</v>
      </c>
      <c r="AO302" s="21">
        <f t="shared" si="90"/>
        <v>0.2</v>
      </c>
      <c r="AP302" s="189">
        <f t="shared" si="91"/>
        <v>0.39999999999999991</v>
      </c>
      <c r="AQ302" s="91" t="str">
        <f>+IF(AP302="","",IF(AND(SUM($P302:U302)=1,SUM($AC302:AH302)=1),"TERMINADA",IF(SUM($P302:U302)=0,"SIN INICIAR",IF(AP302&gt;1,"ADELANTADA",IF(AP302&lt;0.6,"CRÍTICA",IF(AP302&lt;0.95,"EN PROCESO","GESTIÓN NORMAL"))))))</f>
        <v>CRÍTICA</v>
      </c>
      <c r="AR302" s="38" t="str">
        <f t="shared" si="85"/>
        <v>L</v>
      </c>
      <c r="AS302" s="71" t="s">
        <v>1160</v>
      </c>
      <c r="AT302" s="71" t="s">
        <v>1470</v>
      </c>
      <c r="AU302" s="71" t="s">
        <v>1580</v>
      </c>
      <c r="BA302" s="236">
        <f t="shared" si="77"/>
        <v>0.8</v>
      </c>
    </row>
    <row r="303" spans="1:53" ht="39" hidden="1" customHeight="1" outlineLevel="4" x14ac:dyDescent="0.2">
      <c r="A303" s="258"/>
      <c r="B303" s="256"/>
      <c r="C303" s="10" t="s">
        <v>251</v>
      </c>
      <c r="D303" s="10" t="s">
        <v>251</v>
      </c>
      <c r="E303" s="10" t="s">
        <v>274</v>
      </c>
      <c r="F303" s="5">
        <v>42384</v>
      </c>
      <c r="G303" s="5">
        <v>42704</v>
      </c>
      <c r="H303" s="10" t="s">
        <v>278</v>
      </c>
      <c r="I303" s="10" t="s">
        <v>279</v>
      </c>
      <c r="J303" s="10" t="s">
        <v>280</v>
      </c>
      <c r="K303" s="10">
        <v>1</v>
      </c>
      <c r="L303" s="6">
        <v>12000000</v>
      </c>
      <c r="M303" s="6" t="e">
        <f>+IF(#REF!="Si",#REF!*#REF!,#REF!*#REF!)</f>
        <v>#REF!</v>
      </c>
      <c r="N303" s="103" t="s">
        <v>192</v>
      </c>
      <c r="O303" s="103" t="s">
        <v>210</v>
      </c>
      <c r="P303" s="104">
        <v>8.3333333333333343E-2</v>
      </c>
      <c r="Q303" s="104">
        <v>8.3333333333333343E-2</v>
      </c>
      <c r="R303" s="104">
        <v>8.3333333333333343E-2</v>
      </c>
      <c r="S303" s="104">
        <v>8.3333333333333343E-2</v>
      </c>
      <c r="T303" s="104">
        <v>8.3333333333333343E-2</v>
      </c>
      <c r="U303" s="143">
        <v>8.3333333333333343E-2</v>
      </c>
      <c r="V303" s="104">
        <v>8.3333333333333343E-2</v>
      </c>
      <c r="W303" s="104">
        <v>8.3333333333333343E-2</v>
      </c>
      <c r="X303" s="104">
        <v>8.3333333333333343E-2</v>
      </c>
      <c r="Y303" s="104">
        <v>8.3333333333333343E-2</v>
      </c>
      <c r="Z303" s="104">
        <v>8.3333333333333343E-2</v>
      </c>
      <c r="AA303" s="104">
        <v>8.3333333333333343E-2</v>
      </c>
      <c r="AB303" s="198">
        <f t="shared" si="89"/>
        <v>1.0000000000000002</v>
      </c>
      <c r="AC303" s="105">
        <v>0</v>
      </c>
      <c r="AD303" s="105">
        <v>0.05</v>
      </c>
      <c r="AE303" s="105">
        <v>0.05</v>
      </c>
      <c r="AF303" s="105">
        <v>0</v>
      </c>
      <c r="AG303" s="104">
        <v>0.1</v>
      </c>
      <c r="AH303" s="143">
        <v>0</v>
      </c>
      <c r="AI303" s="105">
        <v>0</v>
      </c>
      <c r="AJ303" s="105">
        <v>0</v>
      </c>
      <c r="AK303" s="105">
        <v>0</v>
      </c>
      <c r="AL303" s="105">
        <v>0</v>
      </c>
      <c r="AM303" s="105">
        <v>0</v>
      </c>
      <c r="AN303" s="105">
        <v>0</v>
      </c>
      <c r="AO303" s="21">
        <f t="shared" si="90"/>
        <v>0.2</v>
      </c>
      <c r="AP303" s="189">
        <f t="shared" si="91"/>
        <v>0.39999999999999991</v>
      </c>
      <c r="AQ303" s="91" t="str">
        <f>+IF(AP303="","",IF(AND(SUM($P303:U303)=1,SUM($AC303:AH303)=1),"TERMINADA",IF(SUM($P303:U303)=0,"SIN INICIAR",IF(AP303&gt;1,"ADELANTADA",IF(AP303&lt;0.6,"CRÍTICA",IF(AP303&lt;0.95,"EN PROCESO","GESTIÓN NORMAL"))))))</f>
        <v>CRÍTICA</v>
      </c>
      <c r="AR303" s="38" t="str">
        <f t="shared" si="85"/>
        <v>L</v>
      </c>
      <c r="AS303" s="71" t="s">
        <v>1160</v>
      </c>
      <c r="AT303" s="71" t="s">
        <v>1470</v>
      </c>
      <c r="AU303" s="71" t="s">
        <v>1580</v>
      </c>
      <c r="BA303" s="236">
        <f t="shared" si="77"/>
        <v>0.8</v>
      </c>
    </row>
    <row r="304" spans="1:53" ht="39" hidden="1" customHeight="1" outlineLevel="4" x14ac:dyDescent="0.2">
      <c r="A304" s="258"/>
      <c r="B304" s="256"/>
      <c r="C304" s="10" t="s">
        <v>251</v>
      </c>
      <c r="D304" s="10" t="s">
        <v>251</v>
      </c>
      <c r="E304" s="10" t="s">
        <v>274</v>
      </c>
      <c r="F304" s="5">
        <v>42384</v>
      </c>
      <c r="G304" s="5">
        <v>42704</v>
      </c>
      <c r="H304" s="10" t="s">
        <v>281</v>
      </c>
      <c r="I304" s="10" t="s">
        <v>41</v>
      </c>
      <c r="J304" s="10" t="s">
        <v>282</v>
      </c>
      <c r="K304" s="10">
        <v>2</v>
      </c>
      <c r="L304" s="6">
        <v>3000000</v>
      </c>
      <c r="M304" s="6" t="e">
        <f>+IF(#REF!="Si",#REF!*#REF!,#REF!*#REF!)</f>
        <v>#REF!</v>
      </c>
      <c r="N304" s="103" t="s">
        <v>192</v>
      </c>
      <c r="O304" s="103" t="s">
        <v>210</v>
      </c>
      <c r="P304" s="104">
        <v>8.3333333333333343E-2</v>
      </c>
      <c r="Q304" s="104">
        <v>8.3333333333333343E-2</v>
      </c>
      <c r="R304" s="104">
        <v>8.3333333333333343E-2</v>
      </c>
      <c r="S304" s="104">
        <v>8.3333333333333343E-2</v>
      </c>
      <c r="T304" s="104">
        <v>8.3333333333333343E-2</v>
      </c>
      <c r="U304" s="143">
        <v>8.3333333333333343E-2</v>
      </c>
      <c r="V304" s="104">
        <v>8.3333333333333343E-2</v>
      </c>
      <c r="W304" s="104">
        <v>8.3333333333333343E-2</v>
      </c>
      <c r="X304" s="104">
        <v>8.3333333333333343E-2</v>
      </c>
      <c r="Y304" s="104">
        <v>8.3333333333333343E-2</v>
      </c>
      <c r="Z304" s="104">
        <v>8.3333333333333343E-2</v>
      </c>
      <c r="AA304" s="104">
        <v>8.3333333333333343E-2</v>
      </c>
      <c r="AB304" s="198">
        <f t="shared" si="89"/>
        <v>1.0000000000000002</v>
      </c>
      <c r="AC304" s="105">
        <v>0</v>
      </c>
      <c r="AD304" s="105">
        <v>0.05</v>
      </c>
      <c r="AE304" s="105">
        <v>0.05</v>
      </c>
      <c r="AF304" s="105">
        <v>0</v>
      </c>
      <c r="AG304" s="104">
        <v>0.1</v>
      </c>
      <c r="AH304" s="143">
        <v>0</v>
      </c>
      <c r="AI304" s="105">
        <v>0</v>
      </c>
      <c r="AJ304" s="105">
        <v>0</v>
      </c>
      <c r="AK304" s="105">
        <v>0</v>
      </c>
      <c r="AL304" s="105">
        <v>0</v>
      </c>
      <c r="AM304" s="105">
        <v>0</v>
      </c>
      <c r="AN304" s="105">
        <v>0</v>
      </c>
      <c r="AO304" s="21">
        <f t="shared" si="90"/>
        <v>0.2</v>
      </c>
      <c r="AP304" s="189">
        <f t="shared" si="91"/>
        <v>0.39999999999999991</v>
      </c>
      <c r="AQ304" s="91" t="str">
        <f>+IF(AP304="","",IF(AND(SUM($P304:U304)=1,SUM($AC304:AH304)=1),"TERMINADA",IF(SUM($P304:U304)=0,"SIN INICIAR",IF(AP304&gt;1,"ADELANTADA",IF(AP304&lt;0.6,"CRÍTICA",IF(AP304&lt;0.95,"EN PROCESO","GESTIÓN NORMAL"))))))</f>
        <v>CRÍTICA</v>
      </c>
      <c r="AR304" s="38" t="str">
        <f t="shared" si="85"/>
        <v>L</v>
      </c>
      <c r="AS304" s="71" t="s">
        <v>1160</v>
      </c>
      <c r="AT304" s="71" t="s">
        <v>1470</v>
      </c>
      <c r="AU304" s="71" t="s">
        <v>1580</v>
      </c>
      <c r="BA304" s="236">
        <f t="shared" si="77"/>
        <v>0.8</v>
      </c>
    </row>
    <row r="305" spans="1:53" ht="39" hidden="1" customHeight="1" outlineLevel="4" x14ac:dyDescent="0.2">
      <c r="A305" s="258"/>
      <c r="B305" s="256"/>
      <c r="C305" s="10" t="s">
        <v>251</v>
      </c>
      <c r="D305" s="10" t="s">
        <v>251</v>
      </c>
      <c r="E305" s="10" t="s">
        <v>274</v>
      </c>
      <c r="F305" s="5">
        <v>42384</v>
      </c>
      <c r="G305" s="5">
        <v>42704</v>
      </c>
      <c r="H305" s="10" t="s">
        <v>281</v>
      </c>
      <c r="I305" s="10" t="s">
        <v>41</v>
      </c>
      <c r="J305" s="10" t="s">
        <v>283</v>
      </c>
      <c r="K305" s="10">
        <v>3</v>
      </c>
      <c r="L305" s="6">
        <v>2000000</v>
      </c>
      <c r="M305" s="6" t="e">
        <f>+IF(#REF!="Si",#REF!*#REF!,#REF!*#REF!)</f>
        <v>#REF!</v>
      </c>
      <c r="N305" s="103" t="s">
        <v>192</v>
      </c>
      <c r="O305" s="103" t="s">
        <v>210</v>
      </c>
      <c r="P305" s="104">
        <v>8.3333333333333343E-2</v>
      </c>
      <c r="Q305" s="104">
        <v>8.3333333333333343E-2</v>
      </c>
      <c r="R305" s="104">
        <v>8.3333333333333343E-2</v>
      </c>
      <c r="S305" s="104">
        <v>8.3333333333333343E-2</v>
      </c>
      <c r="T305" s="104">
        <v>8.3333333333333343E-2</v>
      </c>
      <c r="U305" s="143">
        <v>8.3333333333333343E-2</v>
      </c>
      <c r="V305" s="104">
        <v>8.3333333333333343E-2</v>
      </c>
      <c r="W305" s="104">
        <v>8.3333333333333343E-2</v>
      </c>
      <c r="X305" s="104">
        <v>8.3333333333333343E-2</v>
      </c>
      <c r="Y305" s="104">
        <v>8.3333333333333343E-2</v>
      </c>
      <c r="Z305" s="104">
        <v>8.3333333333333343E-2</v>
      </c>
      <c r="AA305" s="104">
        <v>8.3333333333333343E-2</v>
      </c>
      <c r="AB305" s="198">
        <f t="shared" si="89"/>
        <v>1.0000000000000002</v>
      </c>
      <c r="AC305" s="105">
        <v>0</v>
      </c>
      <c r="AD305" s="105">
        <v>0.05</v>
      </c>
      <c r="AE305" s="105">
        <v>0.05</v>
      </c>
      <c r="AF305" s="105">
        <v>0</v>
      </c>
      <c r="AG305" s="104">
        <v>0.1</v>
      </c>
      <c r="AH305" s="143">
        <v>0</v>
      </c>
      <c r="AI305" s="105">
        <v>0</v>
      </c>
      <c r="AJ305" s="105">
        <v>0</v>
      </c>
      <c r="AK305" s="105">
        <v>0</v>
      </c>
      <c r="AL305" s="105">
        <v>0</v>
      </c>
      <c r="AM305" s="105">
        <v>0</v>
      </c>
      <c r="AN305" s="105">
        <v>0</v>
      </c>
      <c r="AO305" s="21">
        <f t="shared" si="90"/>
        <v>0.2</v>
      </c>
      <c r="AP305" s="189">
        <f t="shared" si="91"/>
        <v>0.39999999999999991</v>
      </c>
      <c r="AQ305" s="91" t="str">
        <f>+IF(AP305="","",IF(AND(SUM($P305:U305)=1,SUM($AC305:AH305)=1),"TERMINADA",IF(SUM($P305:U305)=0,"SIN INICIAR",IF(AP305&gt;1,"ADELANTADA",IF(AP305&lt;0.6,"CRÍTICA",IF(AP305&lt;0.95,"EN PROCESO","GESTIÓN NORMAL"))))))</f>
        <v>CRÍTICA</v>
      </c>
      <c r="AR305" s="38" t="str">
        <f t="shared" si="85"/>
        <v>L</v>
      </c>
      <c r="AS305" s="71" t="s">
        <v>1160</v>
      </c>
      <c r="AT305" s="71" t="s">
        <v>1470</v>
      </c>
      <c r="AU305" s="71" t="s">
        <v>1580</v>
      </c>
      <c r="BA305" s="236">
        <f t="shared" si="77"/>
        <v>0.8</v>
      </c>
    </row>
    <row r="306" spans="1:53" ht="39" hidden="1" customHeight="1" outlineLevel="4" x14ac:dyDescent="0.2">
      <c r="A306" s="258"/>
      <c r="B306" s="256"/>
      <c r="C306" s="10" t="s">
        <v>251</v>
      </c>
      <c r="D306" s="10" t="s">
        <v>251</v>
      </c>
      <c r="E306" s="10" t="s">
        <v>274</v>
      </c>
      <c r="F306" s="5">
        <v>42384</v>
      </c>
      <c r="G306" s="5">
        <v>42704</v>
      </c>
      <c r="H306" s="10" t="s">
        <v>281</v>
      </c>
      <c r="I306" s="10" t="s">
        <v>111</v>
      </c>
      <c r="J306" s="10" t="s">
        <v>284</v>
      </c>
      <c r="K306" s="10">
        <v>6</v>
      </c>
      <c r="L306" s="6">
        <v>208000</v>
      </c>
      <c r="M306" s="6" t="e">
        <f>+IF(#REF!="Si",#REF!*#REF!,#REF!*#REF!)</f>
        <v>#REF!</v>
      </c>
      <c r="N306" s="103" t="s">
        <v>192</v>
      </c>
      <c r="O306" s="103" t="s">
        <v>210</v>
      </c>
      <c r="P306" s="104">
        <v>8.3333333333333343E-2</v>
      </c>
      <c r="Q306" s="104">
        <v>8.3333333333333343E-2</v>
      </c>
      <c r="R306" s="104">
        <v>8.3333333333333343E-2</v>
      </c>
      <c r="S306" s="104">
        <v>8.3333333333333343E-2</v>
      </c>
      <c r="T306" s="104">
        <v>8.3333333333333343E-2</v>
      </c>
      <c r="U306" s="143">
        <v>8.3333333333333343E-2</v>
      </c>
      <c r="V306" s="104">
        <v>8.3333333333333343E-2</v>
      </c>
      <c r="W306" s="104">
        <v>8.3333333333333343E-2</v>
      </c>
      <c r="X306" s="104">
        <v>8.3333333333333343E-2</v>
      </c>
      <c r="Y306" s="104">
        <v>8.3333333333333343E-2</v>
      </c>
      <c r="Z306" s="104">
        <v>8.3333333333333343E-2</v>
      </c>
      <c r="AA306" s="104">
        <v>8.3333333333333343E-2</v>
      </c>
      <c r="AB306" s="198">
        <f t="shared" si="89"/>
        <v>1.0000000000000002</v>
      </c>
      <c r="AC306" s="105">
        <v>0</v>
      </c>
      <c r="AD306" s="105">
        <v>0.05</v>
      </c>
      <c r="AE306" s="105">
        <v>0.05</v>
      </c>
      <c r="AF306" s="105">
        <v>0</v>
      </c>
      <c r="AG306" s="104">
        <v>0.1</v>
      </c>
      <c r="AH306" s="143">
        <v>0</v>
      </c>
      <c r="AI306" s="105">
        <v>0</v>
      </c>
      <c r="AJ306" s="105">
        <v>0</v>
      </c>
      <c r="AK306" s="105">
        <v>0</v>
      </c>
      <c r="AL306" s="105">
        <v>0</v>
      </c>
      <c r="AM306" s="105">
        <v>0</v>
      </c>
      <c r="AN306" s="105">
        <v>0</v>
      </c>
      <c r="AO306" s="21">
        <f t="shared" si="90"/>
        <v>0.2</v>
      </c>
      <c r="AP306" s="189">
        <f t="shared" si="91"/>
        <v>0.39999999999999991</v>
      </c>
      <c r="AQ306" s="91" t="str">
        <f>+IF(AP306="","",IF(AND(SUM($P306:U306)=1,SUM($AC306:AH306)=1),"TERMINADA",IF(SUM($P306:U306)=0,"SIN INICIAR",IF(AP306&gt;1,"ADELANTADA",IF(AP306&lt;0.6,"CRÍTICA",IF(AP306&lt;0.95,"EN PROCESO","GESTIÓN NORMAL"))))))</f>
        <v>CRÍTICA</v>
      </c>
      <c r="AR306" s="38" t="str">
        <f t="shared" si="85"/>
        <v>L</v>
      </c>
      <c r="AS306" s="71" t="s">
        <v>1160</v>
      </c>
      <c r="AT306" s="71" t="s">
        <v>1470</v>
      </c>
      <c r="AU306" s="71" t="s">
        <v>1580</v>
      </c>
      <c r="BA306" s="236">
        <f t="shared" si="77"/>
        <v>0.8</v>
      </c>
    </row>
    <row r="307" spans="1:53" ht="39" hidden="1" customHeight="1" outlineLevel="4" x14ac:dyDescent="0.2">
      <c r="A307" s="258"/>
      <c r="B307" s="256"/>
      <c r="C307" s="10" t="s">
        <v>251</v>
      </c>
      <c r="D307" s="10" t="s">
        <v>251</v>
      </c>
      <c r="E307" s="10" t="s">
        <v>274</v>
      </c>
      <c r="F307" s="5">
        <v>42384</v>
      </c>
      <c r="G307" s="5">
        <v>42704</v>
      </c>
      <c r="H307" s="10" t="s">
        <v>281</v>
      </c>
      <c r="I307" s="10" t="s">
        <v>111</v>
      </c>
      <c r="J307" s="10" t="s">
        <v>285</v>
      </c>
      <c r="K307" s="10">
        <v>3</v>
      </c>
      <c r="L307" s="6">
        <v>20000</v>
      </c>
      <c r="M307" s="6" t="e">
        <f>+IF(#REF!="Si",#REF!*#REF!,#REF!*#REF!)</f>
        <v>#REF!</v>
      </c>
      <c r="N307" s="103" t="s">
        <v>192</v>
      </c>
      <c r="O307" s="103" t="s">
        <v>210</v>
      </c>
      <c r="P307" s="104">
        <v>8.3333333333333343E-2</v>
      </c>
      <c r="Q307" s="104">
        <v>8.3333333333333343E-2</v>
      </c>
      <c r="R307" s="104">
        <v>8.3333333333333343E-2</v>
      </c>
      <c r="S307" s="104">
        <v>8.3333333333333343E-2</v>
      </c>
      <c r="T307" s="104">
        <v>8.3333333333333343E-2</v>
      </c>
      <c r="U307" s="143">
        <v>8.3333333333333343E-2</v>
      </c>
      <c r="V307" s="104">
        <v>8.3333333333333343E-2</v>
      </c>
      <c r="W307" s="104">
        <v>8.3333333333333343E-2</v>
      </c>
      <c r="X307" s="104">
        <v>8.3333333333333343E-2</v>
      </c>
      <c r="Y307" s="104">
        <v>8.3333333333333343E-2</v>
      </c>
      <c r="Z307" s="104">
        <v>8.3333333333333343E-2</v>
      </c>
      <c r="AA307" s="104">
        <v>8.3333333333333343E-2</v>
      </c>
      <c r="AB307" s="198">
        <f t="shared" si="89"/>
        <v>1.0000000000000002</v>
      </c>
      <c r="AC307" s="105">
        <v>0</v>
      </c>
      <c r="AD307" s="105">
        <v>0.05</v>
      </c>
      <c r="AE307" s="105">
        <v>0.05</v>
      </c>
      <c r="AF307" s="105">
        <v>0</v>
      </c>
      <c r="AG307" s="104">
        <v>0.1</v>
      </c>
      <c r="AH307" s="143">
        <v>0</v>
      </c>
      <c r="AI307" s="105">
        <v>0</v>
      </c>
      <c r="AJ307" s="105">
        <v>0</v>
      </c>
      <c r="AK307" s="105">
        <v>0</v>
      </c>
      <c r="AL307" s="105">
        <v>0</v>
      </c>
      <c r="AM307" s="105">
        <v>0</v>
      </c>
      <c r="AN307" s="105">
        <v>0</v>
      </c>
      <c r="AO307" s="21">
        <f t="shared" si="90"/>
        <v>0.2</v>
      </c>
      <c r="AP307" s="189">
        <f t="shared" si="91"/>
        <v>0.39999999999999991</v>
      </c>
      <c r="AQ307" s="91" t="str">
        <f>+IF(AP307="","",IF(AND(SUM($P307:U307)=1,SUM($AC307:AH307)=1),"TERMINADA",IF(SUM($P307:U307)=0,"SIN INICIAR",IF(AP307&gt;1,"ADELANTADA",IF(AP307&lt;0.6,"CRÍTICA",IF(AP307&lt;0.95,"EN PROCESO","GESTIÓN NORMAL"))))))</f>
        <v>CRÍTICA</v>
      </c>
      <c r="AR307" s="38" t="str">
        <f t="shared" si="85"/>
        <v>L</v>
      </c>
      <c r="AS307" s="71" t="s">
        <v>1160</v>
      </c>
      <c r="AT307" s="71" t="s">
        <v>1470</v>
      </c>
      <c r="AU307" s="71" t="s">
        <v>1580</v>
      </c>
      <c r="BA307" s="236">
        <f t="shared" si="77"/>
        <v>0.8</v>
      </c>
    </row>
    <row r="308" spans="1:53" ht="39" hidden="1" customHeight="1" outlineLevel="4" x14ac:dyDescent="0.2">
      <c r="A308" s="258"/>
      <c r="B308" s="256"/>
      <c r="C308" s="10" t="s">
        <v>251</v>
      </c>
      <c r="D308" s="10" t="s">
        <v>251</v>
      </c>
      <c r="E308" s="10" t="s">
        <v>274</v>
      </c>
      <c r="F308" s="5">
        <v>42384</v>
      </c>
      <c r="G308" s="5">
        <v>42704</v>
      </c>
      <c r="H308" s="10" t="s">
        <v>286</v>
      </c>
      <c r="I308" s="10" t="s">
        <v>41</v>
      </c>
      <c r="J308" s="10" t="s">
        <v>287</v>
      </c>
      <c r="K308" s="10">
        <v>1</v>
      </c>
      <c r="L308" s="6">
        <v>400000</v>
      </c>
      <c r="M308" s="6" t="e">
        <f>+IF(#REF!="Si",#REF!*#REF!,#REF!*#REF!)</f>
        <v>#REF!</v>
      </c>
      <c r="N308" s="103" t="s">
        <v>192</v>
      </c>
      <c r="O308" s="103" t="s">
        <v>210</v>
      </c>
      <c r="P308" s="104">
        <v>8.3333333333333343E-2</v>
      </c>
      <c r="Q308" s="104">
        <v>8.3333333333333343E-2</v>
      </c>
      <c r="R308" s="104">
        <v>8.3333333333333343E-2</v>
      </c>
      <c r="S308" s="104">
        <v>8.3333333333333343E-2</v>
      </c>
      <c r="T308" s="104">
        <v>8.3333333333333343E-2</v>
      </c>
      <c r="U308" s="143">
        <v>8.3333333333333343E-2</v>
      </c>
      <c r="V308" s="104">
        <v>8.3333333333333343E-2</v>
      </c>
      <c r="W308" s="104">
        <v>8.3333333333333343E-2</v>
      </c>
      <c r="X308" s="104">
        <v>8.3333333333333343E-2</v>
      </c>
      <c r="Y308" s="104">
        <v>8.3333333333333343E-2</v>
      </c>
      <c r="Z308" s="104">
        <v>8.3333333333333343E-2</v>
      </c>
      <c r="AA308" s="104">
        <v>8.3333333333333343E-2</v>
      </c>
      <c r="AB308" s="198">
        <f t="shared" si="89"/>
        <v>1.0000000000000002</v>
      </c>
      <c r="AC308" s="105">
        <v>0</v>
      </c>
      <c r="AD308" s="105">
        <v>0.05</v>
      </c>
      <c r="AE308" s="105">
        <v>0.05</v>
      </c>
      <c r="AF308" s="105">
        <v>0</v>
      </c>
      <c r="AG308" s="104">
        <v>0.1</v>
      </c>
      <c r="AH308" s="143">
        <v>0</v>
      </c>
      <c r="AI308" s="105">
        <v>0</v>
      </c>
      <c r="AJ308" s="105">
        <v>0</v>
      </c>
      <c r="AK308" s="105">
        <v>0</v>
      </c>
      <c r="AL308" s="105">
        <v>0</v>
      </c>
      <c r="AM308" s="105">
        <v>0</v>
      </c>
      <c r="AN308" s="105">
        <v>0</v>
      </c>
      <c r="AO308" s="21">
        <f t="shared" si="90"/>
        <v>0.2</v>
      </c>
      <c r="AP308" s="189">
        <f t="shared" si="91"/>
        <v>0.39999999999999991</v>
      </c>
      <c r="AQ308" s="91" t="str">
        <f>+IF(AP308="","",IF(AND(SUM($P308:U308)=1,SUM($AC308:AH308)=1),"TERMINADA",IF(SUM($P308:U308)=0,"SIN INICIAR",IF(AP308&gt;1,"ADELANTADA",IF(AP308&lt;0.6,"CRÍTICA",IF(AP308&lt;0.95,"EN PROCESO","GESTIÓN NORMAL"))))))</f>
        <v>CRÍTICA</v>
      </c>
      <c r="AR308" s="38" t="str">
        <f t="shared" si="85"/>
        <v>L</v>
      </c>
      <c r="AS308" s="71" t="s">
        <v>1160</v>
      </c>
      <c r="AT308" s="71" t="s">
        <v>1470</v>
      </c>
      <c r="AU308" s="71" t="s">
        <v>1580</v>
      </c>
      <c r="BA308" s="236">
        <f t="shared" si="77"/>
        <v>0.8</v>
      </c>
    </row>
    <row r="309" spans="1:53" ht="39" hidden="1" customHeight="1" outlineLevel="4" x14ac:dyDescent="0.2">
      <c r="A309" s="258"/>
      <c r="B309" s="256"/>
      <c r="C309" s="10" t="s">
        <v>251</v>
      </c>
      <c r="D309" s="10" t="s">
        <v>251</v>
      </c>
      <c r="E309" s="10" t="s">
        <v>271</v>
      </c>
      <c r="F309" s="5">
        <v>42384</v>
      </c>
      <c r="G309" s="5">
        <v>42704</v>
      </c>
      <c r="H309" s="10" t="s">
        <v>272</v>
      </c>
      <c r="I309" s="10" t="s">
        <v>36</v>
      </c>
      <c r="J309" s="10" t="s">
        <v>273</v>
      </c>
      <c r="K309" s="10">
        <v>1</v>
      </c>
      <c r="L309" s="6">
        <v>5000000</v>
      </c>
      <c r="M309" s="6" t="e">
        <f>+IF(#REF!="Si",#REF!*#REF!,#REF!*#REF!)</f>
        <v>#REF!</v>
      </c>
      <c r="N309" s="103" t="s">
        <v>192</v>
      </c>
      <c r="O309" s="103" t="s">
        <v>210</v>
      </c>
      <c r="P309" s="104">
        <v>8.3333333333333343E-2</v>
      </c>
      <c r="Q309" s="104">
        <v>8.3333333333333343E-2</v>
      </c>
      <c r="R309" s="104">
        <v>8.3333333333333343E-2</v>
      </c>
      <c r="S309" s="104">
        <v>8.3333333333333343E-2</v>
      </c>
      <c r="T309" s="104">
        <v>8.3333333333333343E-2</v>
      </c>
      <c r="U309" s="143">
        <v>8.3333333333333343E-2</v>
      </c>
      <c r="V309" s="104">
        <v>8.3333333333333343E-2</v>
      </c>
      <c r="W309" s="104">
        <v>8.3333333333333343E-2</v>
      </c>
      <c r="X309" s="104">
        <v>8.3333333333333343E-2</v>
      </c>
      <c r="Y309" s="104">
        <v>8.3333333333333343E-2</v>
      </c>
      <c r="Z309" s="104">
        <v>8.3333333333333343E-2</v>
      </c>
      <c r="AA309" s="104">
        <v>8.3333333333333343E-2</v>
      </c>
      <c r="AB309" s="198">
        <f t="shared" si="89"/>
        <v>1.0000000000000002</v>
      </c>
      <c r="AC309" s="105">
        <v>0</v>
      </c>
      <c r="AD309" s="105">
        <v>0.05</v>
      </c>
      <c r="AE309" s="105">
        <v>0.05</v>
      </c>
      <c r="AF309" s="105">
        <v>0</v>
      </c>
      <c r="AG309" s="104">
        <v>0.1</v>
      </c>
      <c r="AH309" s="143">
        <v>0</v>
      </c>
      <c r="AI309" s="105">
        <v>0</v>
      </c>
      <c r="AJ309" s="105">
        <v>0</v>
      </c>
      <c r="AK309" s="105">
        <v>0</v>
      </c>
      <c r="AL309" s="105">
        <v>0</v>
      </c>
      <c r="AM309" s="105">
        <v>0</v>
      </c>
      <c r="AN309" s="105">
        <v>0</v>
      </c>
      <c r="AO309" s="21">
        <f t="shared" si="90"/>
        <v>0.2</v>
      </c>
      <c r="AP309" s="189">
        <f t="shared" si="91"/>
        <v>0.39999999999999991</v>
      </c>
      <c r="AQ309" s="91" t="str">
        <f>+IF(AP309="","",IF(AND(SUM($P309:U309)=1,SUM($AC309:AH309)=1),"TERMINADA",IF(SUM($P309:U309)=0,"SIN INICIAR",IF(AP309&gt;1,"ADELANTADA",IF(AP309&lt;0.6,"CRÍTICA",IF(AP309&lt;0.95,"EN PROCESO","GESTIÓN NORMAL"))))))</f>
        <v>CRÍTICA</v>
      </c>
      <c r="AR309" s="38" t="str">
        <f t="shared" si="85"/>
        <v>L</v>
      </c>
      <c r="AS309" s="71" t="s">
        <v>1160</v>
      </c>
      <c r="AT309" s="71" t="s">
        <v>1470</v>
      </c>
      <c r="AU309" s="71" t="s">
        <v>1580</v>
      </c>
      <c r="BA309" s="236">
        <f t="shared" si="77"/>
        <v>0.8</v>
      </c>
    </row>
    <row r="310" spans="1:53" ht="39" hidden="1" customHeight="1" outlineLevel="4" x14ac:dyDescent="0.2">
      <c r="A310" s="258"/>
      <c r="B310" s="256"/>
      <c r="C310" s="10" t="s">
        <v>251</v>
      </c>
      <c r="D310" s="10" t="s">
        <v>251</v>
      </c>
      <c r="E310" s="10" t="s">
        <v>257</v>
      </c>
      <c r="F310" s="5">
        <v>42384</v>
      </c>
      <c r="G310" s="5">
        <v>42704</v>
      </c>
      <c r="H310" s="10" t="s">
        <v>258</v>
      </c>
      <c r="I310" s="10" t="s">
        <v>36</v>
      </c>
      <c r="J310" s="10" t="s">
        <v>259</v>
      </c>
      <c r="K310" s="10">
        <v>1</v>
      </c>
      <c r="L310" s="6">
        <v>350000000</v>
      </c>
      <c r="M310" s="6" t="e">
        <f>+IF(#REF!="Si",#REF!*#REF!,#REF!*#REF!)</f>
        <v>#REF!</v>
      </c>
      <c r="N310" s="103" t="s">
        <v>192</v>
      </c>
      <c r="O310" s="103" t="s">
        <v>210</v>
      </c>
      <c r="P310" s="104">
        <v>8.3333333333333343E-2</v>
      </c>
      <c r="Q310" s="104">
        <v>8.3333333333333343E-2</v>
      </c>
      <c r="R310" s="104">
        <v>8.3333333333333343E-2</v>
      </c>
      <c r="S310" s="104">
        <v>8.3333333333333343E-2</v>
      </c>
      <c r="T310" s="104">
        <v>8.3333333333333343E-2</v>
      </c>
      <c r="U310" s="143">
        <v>8.3333333333333343E-2</v>
      </c>
      <c r="V310" s="104">
        <v>8.3333333333333343E-2</v>
      </c>
      <c r="W310" s="104">
        <v>8.3333333333333343E-2</v>
      </c>
      <c r="X310" s="104">
        <v>8.3333333333333343E-2</v>
      </c>
      <c r="Y310" s="104">
        <v>8.3333333333333343E-2</v>
      </c>
      <c r="Z310" s="104">
        <v>8.3333333333333343E-2</v>
      </c>
      <c r="AA310" s="104">
        <v>8.3333333333333343E-2</v>
      </c>
      <c r="AB310" s="198">
        <f t="shared" si="89"/>
        <v>1.0000000000000002</v>
      </c>
      <c r="AC310" s="105">
        <v>0</v>
      </c>
      <c r="AD310" s="105">
        <v>0.05</v>
      </c>
      <c r="AE310" s="105">
        <v>0.05</v>
      </c>
      <c r="AF310" s="105">
        <v>0</v>
      </c>
      <c r="AG310" s="104">
        <v>0.1</v>
      </c>
      <c r="AH310" s="143">
        <v>0</v>
      </c>
      <c r="AI310" s="105">
        <v>0</v>
      </c>
      <c r="AJ310" s="105">
        <v>0</v>
      </c>
      <c r="AK310" s="105">
        <v>0</v>
      </c>
      <c r="AL310" s="105">
        <v>0</v>
      </c>
      <c r="AM310" s="105">
        <v>0</v>
      </c>
      <c r="AN310" s="105">
        <v>0</v>
      </c>
      <c r="AO310" s="21">
        <f t="shared" si="90"/>
        <v>0.2</v>
      </c>
      <c r="AP310" s="189">
        <f t="shared" si="91"/>
        <v>0.39999999999999991</v>
      </c>
      <c r="AQ310" s="91" t="str">
        <f>+IF(AP310="","",IF(AND(SUM($P310:U310)=1,SUM($AC310:AH310)=1),"TERMINADA",IF(SUM($P310:U310)=0,"SIN INICIAR",IF(AP310&gt;1,"ADELANTADA",IF(AP310&lt;0.6,"CRÍTICA",IF(AP310&lt;0.95,"EN PROCESO","GESTIÓN NORMAL"))))))</f>
        <v>CRÍTICA</v>
      </c>
      <c r="AR310" s="38" t="str">
        <f t="shared" si="85"/>
        <v>L</v>
      </c>
      <c r="AS310" s="71" t="s">
        <v>1160</v>
      </c>
      <c r="AT310" s="71" t="s">
        <v>1470</v>
      </c>
      <c r="AU310" s="71" t="s">
        <v>1580</v>
      </c>
      <c r="BA310" s="236">
        <f t="shared" si="77"/>
        <v>0.8</v>
      </c>
    </row>
    <row r="311" spans="1:53" ht="39" hidden="1" customHeight="1" outlineLevel="4" x14ac:dyDescent="0.2">
      <c r="A311" s="258"/>
      <c r="B311" s="256"/>
      <c r="C311" s="10" t="s">
        <v>251</v>
      </c>
      <c r="D311" s="10" t="s">
        <v>251</v>
      </c>
      <c r="E311" s="10" t="s">
        <v>260</v>
      </c>
      <c r="F311" s="5">
        <v>42384</v>
      </c>
      <c r="G311" s="5">
        <v>42704</v>
      </c>
      <c r="H311" s="10" t="s">
        <v>261</v>
      </c>
      <c r="I311" s="10" t="s">
        <v>36</v>
      </c>
      <c r="J311" s="10" t="s">
        <v>262</v>
      </c>
      <c r="K311" s="10">
        <v>1</v>
      </c>
      <c r="L311" s="6" t="e">
        <f>+IF(#REF!="Si",255420000,0)</f>
        <v>#REF!</v>
      </c>
      <c r="M311" s="6" t="e">
        <f>+L311*K311</f>
        <v>#REF!</v>
      </c>
      <c r="N311" s="103" t="s">
        <v>192</v>
      </c>
      <c r="O311" s="103" t="s">
        <v>210</v>
      </c>
      <c r="P311" s="104">
        <v>8.3333333333333343E-2</v>
      </c>
      <c r="Q311" s="104">
        <v>8.3333333333333343E-2</v>
      </c>
      <c r="R311" s="104">
        <v>8.3333333333333343E-2</v>
      </c>
      <c r="S311" s="104">
        <v>8.3333333333333343E-2</v>
      </c>
      <c r="T311" s="104">
        <v>8.3333333333333343E-2</v>
      </c>
      <c r="U311" s="143">
        <v>8.3333333333333343E-2</v>
      </c>
      <c r="V311" s="104">
        <v>8.3333333333333343E-2</v>
      </c>
      <c r="W311" s="104">
        <v>8.3333333333333343E-2</v>
      </c>
      <c r="X311" s="104">
        <v>8.3333333333333343E-2</v>
      </c>
      <c r="Y311" s="104">
        <v>8.3333333333333343E-2</v>
      </c>
      <c r="Z311" s="104">
        <v>8.3333333333333343E-2</v>
      </c>
      <c r="AA311" s="104">
        <v>8.3333333333333343E-2</v>
      </c>
      <c r="AB311" s="198">
        <f t="shared" si="89"/>
        <v>1.0000000000000002</v>
      </c>
      <c r="AC311" s="105">
        <v>0</v>
      </c>
      <c r="AD311" s="105">
        <v>0.05</v>
      </c>
      <c r="AE311" s="105">
        <v>0.05</v>
      </c>
      <c r="AF311" s="105">
        <v>0</v>
      </c>
      <c r="AG311" s="104">
        <v>0.1</v>
      </c>
      <c r="AH311" s="143">
        <v>0</v>
      </c>
      <c r="AI311" s="105">
        <v>0</v>
      </c>
      <c r="AJ311" s="105">
        <v>0</v>
      </c>
      <c r="AK311" s="105">
        <v>0</v>
      </c>
      <c r="AL311" s="105">
        <v>0</v>
      </c>
      <c r="AM311" s="105">
        <v>0</v>
      </c>
      <c r="AN311" s="105">
        <v>0</v>
      </c>
      <c r="AO311" s="21">
        <f t="shared" si="90"/>
        <v>0.2</v>
      </c>
      <c r="AP311" s="189">
        <f t="shared" si="91"/>
        <v>0.39999999999999991</v>
      </c>
      <c r="AQ311" s="91" t="str">
        <f>+IF(AP311="","",IF(AND(SUM($P311:U311)=1,SUM($AC311:AH311)=1),"TERMINADA",IF(SUM($P311:U311)=0,"SIN INICIAR",IF(AP311&gt;1,"ADELANTADA",IF(AP311&lt;0.6,"CRÍTICA",IF(AP311&lt;0.95,"EN PROCESO","GESTIÓN NORMAL"))))))</f>
        <v>CRÍTICA</v>
      </c>
      <c r="AR311" s="38" t="str">
        <f t="shared" si="85"/>
        <v>L</v>
      </c>
      <c r="AS311" s="71" t="s">
        <v>1160</v>
      </c>
      <c r="AT311" s="71" t="s">
        <v>1470</v>
      </c>
      <c r="AU311" s="71" t="s">
        <v>1580</v>
      </c>
      <c r="BA311" s="236">
        <f t="shared" si="77"/>
        <v>0.8</v>
      </c>
    </row>
    <row r="312" spans="1:53" ht="39" hidden="1" customHeight="1" outlineLevel="4" x14ac:dyDescent="0.2">
      <c r="A312" s="258"/>
      <c r="B312" s="256"/>
      <c r="C312" s="10" t="s">
        <v>251</v>
      </c>
      <c r="D312" s="10" t="s">
        <v>251</v>
      </c>
      <c r="E312" s="10" t="s">
        <v>252</v>
      </c>
      <c r="F312" s="5">
        <v>42384</v>
      </c>
      <c r="G312" s="5">
        <v>42704</v>
      </c>
      <c r="H312" s="10" t="s">
        <v>929</v>
      </c>
      <c r="I312" s="10" t="s">
        <v>41</v>
      </c>
      <c r="J312" s="10" t="s">
        <v>253</v>
      </c>
      <c r="K312" s="10">
        <v>1</v>
      </c>
      <c r="L312" s="6">
        <v>350000000</v>
      </c>
      <c r="M312" s="6" t="e">
        <f>+IF(#REF!="Si",#REF!*#REF!,#REF!*#REF!)</f>
        <v>#REF!</v>
      </c>
      <c r="N312" s="103" t="s">
        <v>192</v>
      </c>
      <c r="O312" s="103" t="s">
        <v>210</v>
      </c>
      <c r="P312" s="104">
        <v>8.3333333333333343E-2</v>
      </c>
      <c r="Q312" s="104">
        <v>8.3333333333333343E-2</v>
      </c>
      <c r="R312" s="104">
        <v>8.3333333333333343E-2</v>
      </c>
      <c r="S312" s="104">
        <v>8.3333333333333343E-2</v>
      </c>
      <c r="T312" s="104">
        <v>8.3333333333333343E-2</v>
      </c>
      <c r="U312" s="143">
        <v>8.3333333333333343E-2</v>
      </c>
      <c r="V312" s="104">
        <v>8.3333333333333343E-2</v>
      </c>
      <c r="W312" s="104">
        <v>8.3333333333333343E-2</v>
      </c>
      <c r="X312" s="104">
        <v>8.3333333333333343E-2</v>
      </c>
      <c r="Y312" s="104">
        <v>8.3333333333333343E-2</v>
      </c>
      <c r="Z312" s="104">
        <v>8.3333333333333343E-2</v>
      </c>
      <c r="AA312" s="104">
        <v>8.3333333333333343E-2</v>
      </c>
      <c r="AB312" s="198">
        <f t="shared" si="89"/>
        <v>1.0000000000000002</v>
      </c>
      <c r="AC312" s="105">
        <v>0</v>
      </c>
      <c r="AD312" s="105">
        <v>0.05</v>
      </c>
      <c r="AE312" s="105">
        <v>0.05</v>
      </c>
      <c r="AF312" s="105">
        <v>0</v>
      </c>
      <c r="AG312" s="104">
        <v>0.1</v>
      </c>
      <c r="AH312" s="143">
        <v>0</v>
      </c>
      <c r="AI312" s="105">
        <v>0</v>
      </c>
      <c r="AJ312" s="105">
        <v>0</v>
      </c>
      <c r="AK312" s="105">
        <v>0</v>
      </c>
      <c r="AL312" s="105">
        <v>0</v>
      </c>
      <c r="AM312" s="105">
        <v>0</v>
      </c>
      <c r="AN312" s="105">
        <v>0</v>
      </c>
      <c r="AO312" s="21">
        <f t="shared" si="90"/>
        <v>0.2</v>
      </c>
      <c r="AP312" s="189">
        <f t="shared" si="91"/>
        <v>0.39999999999999991</v>
      </c>
      <c r="AQ312" s="91" t="str">
        <f>+IF(AP312="","",IF(AND(SUM($P312:U312)=1,SUM($AC312:AH312)=1),"TERMINADA",IF(SUM($P312:U312)=0,"SIN INICIAR",IF(AP312&gt;1,"ADELANTADA",IF(AP312&lt;0.6,"CRÍTICA",IF(AP312&lt;0.95,"EN PROCESO","GESTIÓN NORMAL"))))))</f>
        <v>CRÍTICA</v>
      </c>
      <c r="AR312" s="38" t="str">
        <f t="shared" si="85"/>
        <v>L</v>
      </c>
      <c r="AS312" s="71" t="s">
        <v>1160</v>
      </c>
      <c r="AT312" s="71" t="s">
        <v>1470</v>
      </c>
      <c r="AU312" s="71" t="s">
        <v>1580</v>
      </c>
      <c r="BA312" s="236">
        <f t="shared" si="77"/>
        <v>0.8</v>
      </c>
    </row>
    <row r="313" spans="1:53" ht="39" hidden="1" customHeight="1" outlineLevel="4" x14ac:dyDescent="0.2">
      <c r="A313" s="258"/>
      <c r="B313" s="256"/>
      <c r="C313" s="10" t="s">
        <v>251</v>
      </c>
      <c r="D313" s="10" t="s">
        <v>251</v>
      </c>
      <c r="E313" s="10" t="s">
        <v>254</v>
      </c>
      <c r="F313" s="5">
        <v>42384</v>
      </c>
      <c r="G313" s="5">
        <v>42704</v>
      </c>
      <c r="H313" s="10" t="s">
        <v>255</v>
      </c>
      <c r="I313" s="10" t="s">
        <v>25</v>
      </c>
      <c r="J313" s="10" t="s">
        <v>256</v>
      </c>
      <c r="K313" s="10">
        <v>1</v>
      </c>
      <c r="L313" s="6">
        <v>5000000</v>
      </c>
      <c r="M313" s="6" t="e">
        <f>+IF(#REF!="Si",#REF!*#REF!,#REF!*#REF!)</f>
        <v>#REF!</v>
      </c>
      <c r="N313" s="103" t="s">
        <v>192</v>
      </c>
      <c r="O313" s="103" t="s">
        <v>210</v>
      </c>
      <c r="P313" s="104">
        <v>8.3333333333333343E-2</v>
      </c>
      <c r="Q313" s="104">
        <v>8.3333333333333343E-2</v>
      </c>
      <c r="R313" s="104">
        <v>8.3333333333333343E-2</v>
      </c>
      <c r="S313" s="104">
        <v>8.3333333333333343E-2</v>
      </c>
      <c r="T313" s="104">
        <v>8.3333333333333343E-2</v>
      </c>
      <c r="U313" s="143">
        <v>8.3333333333333343E-2</v>
      </c>
      <c r="V313" s="104">
        <v>8.3333333333333343E-2</v>
      </c>
      <c r="W313" s="104">
        <v>8.3333333333333343E-2</v>
      </c>
      <c r="X313" s="104">
        <v>8.3333333333333343E-2</v>
      </c>
      <c r="Y313" s="104">
        <v>8.3333333333333343E-2</v>
      </c>
      <c r="Z313" s="104">
        <v>8.3333333333333343E-2</v>
      </c>
      <c r="AA313" s="104">
        <v>8.3333333333333343E-2</v>
      </c>
      <c r="AB313" s="198">
        <f t="shared" si="89"/>
        <v>1.0000000000000002</v>
      </c>
      <c r="AC313" s="105">
        <v>0</v>
      </c>
      <c r="AD313" s="105">
        <v>0.05</v>
      </c>
      <c r="AE313" s="105">
        <v>0.05</v>
      </c>
      <c r="AF313" s="105">
        <v>0</v>
      </c>
      <c r="AG313" s="104">
        <v>0.1</v>
      </c>
      <c r="AH313" s="143">
        <v>0</v>
      </c>
      <c r="AI313" s="105">
        <v>0</v>
      </c>
      <c r="AJ313" s="105">
        <v>0</v>
      </c>
      <c r="AK313" s="105">
        <v>0</v>
      </c>
      <c r="AL313" s="105">
        <v>0</v>
      </c>
      <c r="AM313" s="105">
        <v>0</v>
      </c>
      <c r="AN313" s="105">
        <v>0</v>
      </c>
      <c r="AO313" s="21">
        <f t="shared" si="90"/>
        <v>0.2</v>
      </c>
      <c r="AP313" s="189">
        <f t="shared" si="91"/>
        <v>0.39999999999999991</v>
      </c>
      <c r="AQ313" s="91" t="str">
        <f>+IF(AP313="","",IF(AND(SUM($P313:U313)=1,SUM($AC313:AH313)=1),"TERMINADA",IF(SUM($P313:U313)=0,"SIN INICIAR",IF(AP313&gt;1,"ADELANTADA",IF(AP313&lt;0.6,"CRÍTICA",IF(AP313&lt;0.95,"EN PROCESO","GESTIÓN NORMAL"))))))</f>
        <v>CRÍTICA</v>
      </c>
      <c r="AR313" s="38" t="str">
        <f t="shared" si="85"/>
        <v>L</v>
      </c>
      <c r="AS313" s="71" t="s">
        <v>1160</v>
      </c>
      <c r="AT313" s="71" t="s">
        <v>1470</v>
      </c>
      <c r="AU313" s="71" t="s">
        <v>1580</v>
      </c>
      <c r="BA313" s="236">
        <f t="shared" si="77"/>
        <v>0.8</v>
      </c>
    </row>
    <row r="314" spans="1:53" ht="39" hidden="1" customHeight="1" outlineLevel="4" x14ac:dyDescent="0.2">
      <c r="A314" s="258"/>
      <c r="B314" s="256"/>
      <c r="C314" s="10" t="s">
        <v>251</v>
      </c>
      <c r="D314" s="10" t="s">
        <v>251</v>
      </c>
      <c r="E314" s="10" t="s">
        <v>291</v>
      </c>
      <c r="F314" s="5">
        <v>42384</v>
      </c>
      <c r="G314" s="5">
        <v>42704</v>
      </c>
      <c r="H314" s="10" t="s">
        <v>292</v>
      </c>
      <c r="I314" s="10" t="s">
        <v>41</v>
      </c>
      <c r="J314" s="10" t="s">
        <v>293</v>
      </c>
      <c r="K314" s="10">
        <v>1</v>
      </c>
      <c r="L314" s="6">
        <v>1049400000</v>
      </c>
      <c r="M314" s="6" t="e">
        <f>+IF(#REF!="Si",#REF!*#REF!,#REF!*#REF!)</f>
        <v>#REF!</v>
      </c>
      <c r="N314" s="103" t="s">
        <v>192</v>
      </c>
      <c r="O314" s="103" t="s">
        <v>210</v>
      </c>
      <c r="P314" s="104">
        <v>8.3333333333333343E-2</v>
      </c>
      <c r="Q314" s="104">
        <v>8.3333333333333343E-2</v>
      </c>
      <c r="R314" s="104">
        <v>8.3333333333333343E-2</v>
      </c>
      <c r="S314" s="104">
        <v>8.3333333333333343E-2</v>
      </c>
      <c r="T314" s="104">
        <v>8.3333333333333343E-2</v>
      </c>
      <c r="U314" s="143">
        <v>8.3333333333333343E-2</v>
      </c>
      <c r="V314" s="104">
        <v>8.3333333333333343E-2</v>
      </c>
      <c r="W314" s="104">
        <v>8.3333333333333343E-2</v>
      </c>
      <c r="X314" s="104">
        <v>8.3333333333333343E-2</v>
      </c>
      <c r="Y314" s="104">
        <v>8.3333333333333343E-2</v>
      </c>
      <c r="Z314" s="104">
        <v>8.3333333333333343E-2</v>
      </c>
      <c r="AA314" s="104">
        <v>8.3333333333333343E-2</v>
      </c>
      <c r="AB314" s="198">
        <f t="shared" si="89"/>
        <v>1.0000000000000002</v>
      </c>
      <c r="AC314" s="105">
        <v>0</v>
      </c>
      <c r="AD314" s="105">
        <v>0.05</v>
      </c>
      <c r="AE314" s="105">
        <v>0.05</v>
      </c>
      <c r="AF314" s="105">
        <v>0</v>
      </c>
      <c r="AG314" s="104">
        <v>0.1</v>
      </c>
      <c r="AH314" s="143">
        <v>0</v>
      </c>
      <c r="AI314" s="105">
        <v>0</v>
      </c>
      <c r="AJ314" s="105">
        <v>0</v>
      </c>
      <c r="AK314" s="105">
        <v>0</v>
      </c>
      <c r="AL314" s="105">
        <v>0</v>
      </c>
      <c r="AM314" s="105">
        <v>0</v>
      </c>
      <c r="AN314" s="105">
        <v>0</v>
      </c>
      <c r="AO314" s="21">
        <f t="shared" si="90"/>
        <v>0.2</v>
      </c>
      <c r="AP314" s="189">
        <f t="shared" si="91"/>
        <v>0.39999999999999991</v>
      </c>
      <c r="AQ314" s="91" t="str">
        <f>+IF(AP314="","",IF(AND(SUM($P314:U314)=1,SUM($AC314:AH314)=1),"TERMINADA",IF(SUM($P314:U314)=0,"SIN INICIAR",IF(AP314&gt;1,"ADELANTADA",IF(AP314&lt;0.6,"CRÍTICA",IF(AP314&lt;0.95,"EN PROCESO","GESTIÓN NORMAL"))))))</f>
        <v>CRÍTICA</v>
      </c>
      <c r="AR314" s="38" t="str">
        <f t="shared" si="85"/>
        <v>L</v>
      </c>
      <c r="AS314" s="71" t="s">
        <v>1160</v>
      </c>
      <c r="AT314" s="71" t="s">
        <v>1470</v>
      </c>
      <c r="AU314" s="71" t="s">
        <v>1580</v>
      </c>
      <c r="BA314" s="236">
        <f t="shared" si="77"/>
        <v>0.8</v>
      </c>
    </row>
    <row r="315" spans="1:53" ht="39" hidden="1" customHeight="1" outlineLevel="4" x14ac:dyDescent="0.2">
      <c r="A315" s="258"/>
      <c r="B315" s="256"/>
      <c r="C315" s="10" t="s">
        <v>251</v>
      </c>
      <c r="D315" s="10" t="s">
        <v>251</v>
      </c>
      <c r="E315" s="10" t="s">
        <v>291</v>
      </c>
      <c r="F315" s="5">
        <v>42384</v>
      </c>
      <c r="G315" s="5">
        <v>42704</v>
      </c>
      <c r="H315" s="10" t="s">
        <v>292</v>
      </c>
      <c r="I315" s="10" t="s">
        <v>41</v>
      </c>
      <c r="J315" s="10" t="s">
        <v>294</v>
      </c>
      <c r="K315" s="10">
        <v>1</v>
      </c>
      <c r="L315" s="6">
        <v>174900000</v>
      </c>
      <c r="M315" s="6" t="e">
        <f>+IF(#REF!="Si",#REF!*#REF!,#REF!*#REF!)</f>
        <v>#REF!</v>
      </c>
      <c r="N315" s="103" t="s">
        <v>192</v>
      </c>
      <c r="O315" s="103" t="s">
        <v>210</v>
      </c>
      <c r="P315" s="104">
        <v>8.3333333333333343E-2</v>
      </c>
      <c r="Q315" s="104">
        <v>8.3333333333333343E-2</v>
      </c>
      <c r="R315" s="104">
        <v>8.3333333333333343E-2</v>
      </c>
      <c r="S315" s="104">
        <v>8.3333333333333343E-2</v>
      </c>
      <c r="T315" s="104">
        <v>8.3333333333333343E-2</v>
      </c>
      <c r="U315" s="143">
        <v>8.3333333333333343E-2</v>
      </c>
      <c r="V315" s="104">
        <v>8.3333333333333343E-2</v>
      </c>
      <c r="W315" s="104">
        <v>8.3333333333333343E-2</v>
      </c>
      <c r="X315" s="104">
        <v>8.3333333333333343E-2</v>
      </c>
      <c r="Y315" s="104">
        <v>8.3333333333333343E-2</v>
      </c>
      <c r="Z315" s="104">
        <v>8.3333333333333343E-2</v>
      </c>
      <c r="AA315" s="104">
        <v>8.3333333333333343E-2</v>
      </c>
      <c r="AB315" s="198">
        <f t="shared" si="89"/>
        <v>1.0000000000000002</v>
      </c>
      <c r="AC315" s="105">
        <v>0</v>
      </c>
      <c r="AD315" s="105">
        <v>0.05</v>
      </c>
      <c r="AE315" s="105">
        <v>0.05</v>
      </c>
      <c r="AF315" s="105">
        <v>0</v>
      </c>
      <c r="AG315" s="104">
        <v>0.1</v>
      </c>
      <c r="AH315" s="143">
        <v>0</v>
      </c>
      <c r="AI315" s="105">
        <v>0</v>
      </c>
      <c r="AJ315" s="105">
        <v>0</v>
      </c>
      <c r="AK315" s="105">
        <v>0</v>
      </c>
      <c r="AL315" s="105">
        <v>0</v>
      </c>
      <c r="AM315" s="105">
        <v>0</v>
      </c>
      <c r="AN315" s="105">
        <v>0</v>
      </c>
      <c r="AO315" s="21">
        <f t="shared" si="90"/>
        <v>0.2</v>
      </c>
      <c r="AP315" s="189">
        <f t="shared" si="91"/>
        <v>0.39999999999999991</v>
      </c>
      <c r="AQ315" s="91" t="str">
        <f>+IF(AP315="","",IF(AND(SUM($P315:U315)=1,SUM($AC315:AH315)=1),"TERMINADA",IF(SUM($P315:U315)=0,"SIN INICIAR",IF(AP315&gt;1,"ADELANTADA",IF(AP315&lt;0.6,"CRÍTICA",IF(AP315&lt;0.95,"EN PROCESO","GESTIÓN NORMAL"))))))</f>
        <v>CRÍTICA</v>
      </c>
      <c r="AR315" s="38" t="str">
        <f t="shared" si="85"/>
        <v>L</v>
      </c>
      <c r="AS315" s="71" t="s">
        <v>1160</v>
      </c>
      <c r="AT315" s="71" t="s">
        <v>1470</v>
      </c>
      <c r="AU315" s="71" t="s">
        <v>1580</v>
      </c>
      <c r="BA315" s="236">
        <f t="shared" si="77"/>
        <v>0.8</v>
      </c>
    </row>
    <row r="316" spans="1:53" ht="39" hidden="1" customHeight="1" outlineLevel="4" x14ac:dyDescent="0.2">
      <c r="A316" s="258"/>
      <c r="B316" s="256"/>
      <c r="C316" s="10" t="s">
        <v>251</v>
      </c>
      <c r="D316" s="10" t="s">
        <v>251</v>
      </c>
      <c r="E316" s="10" t="s">
        <v>291</v>
      </c>
      <c r="F316" s="5">
        <v>42384</v>
      </c>
      <c r="G316" s="5">
        <v>42704</v>
      </c>
      <c r="H316" s="10" t="s">
        <v>292</v>
      </c>
      <c r="I316" s="10" t="s">
        <v>41</v>
      </c>
      <c r="J316" s="10" t="s">
        <v>295</v>
      </c>
      <c r="K316" s="10">
        <v>1</v>
      </c>
      <c r="L316" s="6">
        <v>80000000</v>
      </c>
      <c r="M316" s="6" t="e">
        <f>+IF(#REF!="Si",#REF!*#REF!,#REF!*#REF!)</f>
        <v>#REF!</v>
      </c>
      <c r="N316" s="103" t="s">
        <v>192</v>
      </c>
      <c r="O316" s="103" t="s">
        <v>210</v>
      </c>
      <c r="P316" s="104">
        <v>8.3333333333333343E-2</v>
      </c>
      <c r="Q316" s="104">
        <v>8.3333333333333343E-2</v>
      </c>
      <c r="R316" s="104">
        <v>8.3333333333333343E-2</v>
      </c>
      <c r="S316" s="104">
        <v>8.3333333333333343E-2</v>
      </c>
      <c r="T316" s="104">
        <v>8.3333333333333343E-2</v>
      </c>
      <c r="U316" s="143">
        <v>8.3333333333333343E-2</v>
      </c>
      <c r="V316" s="104">
        <v>8.3333333333333343E-2</v>
      </c>
      <c r="W316" s="104">
        <v>8.3333333333333343E-2</v>
      </c>
      <c r="X316" s="104">
        <v>8.3333333333333343E-2</v>
      </c>
      <c r="Y316" s="104">
        <v>8.3333333333333343E-2</v>
      </c>
      <c r="Z316" s="104">
        <v>8.3333333333333343E-2</v>
      </c>
      <c r="AA316" s="104">
        <v>8.3333333333333343E-2</v>
      </c>
      <c r="AB316" s="198">
        <f t="shared" si="89"/>
        <v>1.0000000000000002</v>
      </c>
      <c r="AC316" s="105">
        <v>0</v>
      </c>
      <c r="AD316" s="105">
        <v>0.05</v>
      </c>
      <c r="AE316" s="105">
        <v>0.05</v>
      </c>
      <c r="AF316" s="105">
        <v>0</v>
      </c>
      <c r="AG316" s="104">
        <v>0.1</v>
      </c>
      <c r="AH316" s="143">
        <v>0</v>
      </c>
      <c r="AI316" s="105">
        <v>0</v>
      </c>
      <c r="AJ316" s="105">
        <v>0</v>
      </c>
      <c r="AK316" s="105">
        <v>0</v>
      </c>
      <c r="AL316" s="105">
        <v>0</v>
      </c>
      <c r="AM316" s="105">
        <v>0</v>
      </c>
      <c r="AN316" s="105">
        <v>0</v>
      </c>
      <c r="AO316" s="21">
        <f t="shared" si="90"/>
        <v>0.2</v>
      </c>
      <c r="AP316" s="189">
        <f t="shared" si="91"/>
        <v>0.39999999999999991</v>
      </c>
      <c r="AQ316" s="91" t="str">
        <f>+IF(AP316="","",IF(AND(SUM($P316:U316)=1,SUM($AC316:AH316)=1),"TERMINADA",IF(SUM($P316:U316)=0,"SIN INICIAR",IF(AP316&gt;1,"ADELANTADA",IF(AP316&lt;0.6,"CRÍTICA",IF(AP316&lt;0.95,"EN PROCESO","GESTIÓN NORMAL"))))))</f>
        <v>CRÍTICA</v>
      </c>
      <c r="AR316" s="38" t="str">
        <f t="shared" si="85"/>
        <v>L</v>
      </c>
      <c r="AS316" s="71" t="s">
        <v>1160</v>
      </c>
      <c r="AT316" s="71" t="s">
        <v>1470</v>
      </c>
      <c r="AU316" s="71" t="s">
        <v>1580</v>
      </c>
      <c r="BA316" s="236">
        <f t="shared" si="77"/>
        <v>0.8</v>
      </c>
    </row>
    <row r="317" spans="1:53" ht="39" hidden="1" customHeight="1" outlineLevel="4" x14ac:dyDescent="0.2">
      <c r="A317" s="258"/>
      <c r="B317" s="256"/>
      <c r="C317" s="10" t="s">
        <v>251</v>
      </c>
      <c r="D317" s="10" t="s">
        <v>251</v>
      </c>
      <c r="E317" s="10" t="s">
        <v>291</v>
      </c>
      <c r="F317" s="5">
        <v>42384</v>
      </c>
      <c r="G317" s="5">
        <v>42704</v>
      </c>
      <c r="H317" s="10" t="s">
        <v>292</v>
      </c>
      <c r="I317" s="10" t="s">
        <v>41</v>
      </c>
      <c r="J317" s="10" t="s">
        <v>296</v>
      </c>
      <c r="K317" s="10">
        <v>1</v>
      </c>
      <c r="L317" s="6">
        <v>40000000</v>
      </c>
      <c r="M317" s="6" t="e">
        <f>+IF(#REF!="Si",#REF!*#REF!,#REF!*#REF!)</f>
        <v>#REF!</v>
      </c>
      <c r="N317" s="103" t="s">
        <v>192</v>
      </c>
      <c r="O317" s="103" t="s">
        <v>210</v>
      </c>
      <c r="P317" s="104">
        <v>8.3333333333333343E-2</v>
      </c>
      <c r="Q317" s="104">
        <v>8.3333333333333343E-2</v>
      </c>
      <c r="R317" s="104">
        <v>8.3333333333333343E-2</v>
      </c>
      <c r="S317" s="104">
        <v>8.3333333333333343E-2</v>
      </c>
      <c r="T317" s="104">
        <v>8.3333333333333343E-2</v>
      </c>
      <c r="U317" s="143">
        <v>8.3333333333333343E-2</v>
      </c>
      <c r="V317" s="104">
        <v>8.3333333333333343E-2</v>
      </c>
      <c r="W317" s="104">
        <v>8.3333333333333343E-2</v>
      </c>
      <c r="X317" s="104">
        <v>8.3333333333333343E-2</v>
      </c>
      <c r="Y317" s="104">
        <v>8.3333333333333343E-2</v>
      </c>
      <c r="Z317" s="104">
        <v>8.3333333333333343E-2</v>
      </c>
      <c r="AA317" s="104">
        <v>8.3333333333333343E-2</v>
      </c>
      <c r="AB317" s="198">
        <f t="shared" si="89"/>
        <v>1.0000000000000002</v>
      </c>
      <c r="AC317" s="105">
        <v>0</v>
      </c>
      <c r="AD317" s="105">
        <v>0.05</v>
      </c>
      <c r="AE317" s="105">
        <v>0.05</v>
      </c>
      <c r="AF317" s="105">
        <v>0</v>
      </c>
      <c r="AG317" s="104">
        <v>0.1</v>
      </c>
      <c r="AH317" s="143">
        <v>0</v>
      </c>
      <c r="AI317" s="105">
        <v>0</v>
      </c>
      <c r="AJ317" s="105">
        <v>0</v>
      </c>
      <c r="AK317" s="105">
        <v>0</v>
      </c>
      <c r="AL317" s="105">
        <v>0</v>
      </c>
      <c r="AM317" s="105">
        <v>0</v>
      </c>
      <c r="AN317" s="105">
        <v>0</v>
      </c>
      <c r="AO317" s="21">
        <f t="shared" si="90"/>
        <v>0.2</v>
      </c>
      <c r="AP317" s="189">
        <f t="shared" si="91"/>
        <v>0.39999999999999991</v>
      </c>
      <c r="AQ317" s="91" t="str">
        <f>+IF(AP317="","",IF(AND(SUM($P317:U317)=1,SUM($AC317:AH317)=1),"TERMINADA",IF(SUM($P317:U317)=0,"SIN INICIAR",IF(AP317&gt;1,"ADELANTADA",IF(AP317&lt;0.6,"CRÍTICA",IF(AP317&lt;0.95,"EN PROCESO","GESTIÓN NORMAL"))))))</f>
        <v>CRÍTICA</v>
      </c>
      <c r="AR317" s="38" t="str">
        <f t="shared" si="85"/>
        <v>L</v>
      </c>
      <c r="AS317" s="71" t="s">
        <v>1160</v>
      </c>
      <c r="AT317" s="71" t="s">
        <v>1470</v>
      </c>
      <c r="AU317" s="71" t="s">
        <v>1580</v>
      </c>
      <c r="BA317" s="236">
        <f t="shared" si="77"/>
        <v>0.8</v>
      </c>
    </row>
    <row r="318" spans="1:53" ht="39" hidden="1" customHeight="1" outlineLevel="4" x14ac:dyDescent="0.2">
      <c r="A318" s="258"/>
      <c r="B318" s="256"/>
      <c r="C318" s="10" t="s">
        <v>251</v>
      </c>
      <c r="D318" s="10" t="s">
        <v>251</v>
      </c>
      <c r="E318" s="10" t="s">
        <v>297</v>
      </c>
      <c r="F318" s="5">
        <v>42384</v>
      </c>
      <c r="G318" s="5">
        <v>42704</v>
      </c>
      <c r="H318" s="10" t="s">
        <v>292</v>
      </c>
      <c r="I318" s="10" t="s">
        <v>41</v>
      </c>
      <c r="J318" s="10" t="s">
        <v>298</v>
      </c>
      <c r="K318" s="10">
        <v>1</v>
      </c>
      <c r="L318" s="6">
        <v>1000000000</v>
      </c>
      <c r="M318" s="6" t="e">
        <f>+IF(#REF!="Si",#REF!*#REF!,#REF!*#REF!)</f>
        <v>#REF!</v>
      </c>
      <c r="N318" s="103" t="s">
        <v>192</v>
      </c>
      <c r="O318" s="103" t="s">
        <v>210</v>
      </c>
      <c r="P318" s="104">
        <v>8.3333333333333343E-2</v>
      </c>
      <c r="Q318" s="104">
        <v>8.3333333333333343E-2</v>
      </c>
      <c r="R318" s="104">
        <v>8.3333333333333343E-2</v>
      </c>
      <c r="S318" s="104">
        <v>8.3333333333333343E-2</v>
      </c>
      <c r="T318" s="104">
        <v>8.3333333333333343E-2</v>
      </c>
      <c r="U318" s="143">
        <v>8.3333333333333343E-2</v>
      </c>
      <c r="V318" s="104">
        <v>8.3333333333333343E-2</v>
      </c>
      <c r="W318" s="104">
        <v>8.3333333333333343E-2</v>
      </c>
      <c r="X318" s="104">
        <v>8.3333333333333343E-2</v>
      </c>
      <c r="Y318" s="104">
        <v>8.3333333333333343E-2</v>
      </c>
      <c r="Z318" s="104">
        <v>8.3333333333333343E-2</v>
      </c>
      <c r="AA318" s="104">
        <v>8.3333333333333343E-2</v>
      </c>
      <c r="AB318" s="198">
        <f t="shared" si="89"/>
        <v>1.0000000000000002</v>
      </c>
      <c r="AC318" s="105">
        <v>0</v>
      </c>
      <c r="AD318" s="105">
        <v>0.05</v>
      </c>
      <c r="AE318" s="105">
        <v>0.05</v>
      </c>
      <c r="AF318" s="105">
        <v>0</v>
      </c>
      <c r="AG318" s="104">
        <v>0.1</v>
      </c>
      <c r="AH318" s="143">
        <v>0</v>
      </c>
      <c r="AI318" s="105">
        <v>0</v>
      </c>
      <c r="AJ318" s="105">
        <v>0</v>
      </c>
      <c r="AK318" s="105">
        <v>0</v>
      </c>
      <c r="AL318" s="105">
        <v>0</v>
      </c>
      <c r="AM318" s="105">
        <v>0</v>
      </c>
      <c r="AN318" s="105">
        <v>0</v>
      </c>
      <c r="AO318" s="21">
        <f t="shared" si="90"/>
        <v>0.2</v>
      </c>
      <c r="AP318" s="189">
        <f t="shared" si="91"/>
        <v>0.39999999999999991</v>
      </c>
      <c r="AQ318" s="91" t="str">
        <f>+IF(AP318="","",IF(AND(SUM($P318:U318)=1,SUM($AC318:AH318)=1),"TERMINADA",IF(SUM($P318:U318)=0,"SIN INICIAR",IF(AP318&gt;1,"ADELANTADA",IF(AP318&lt;0.6,"CRÍTICA",IF(AP318&lt;0.95,"EN PROCESO","GESTIÓN NORMAL"))))))</f>
        <v>CRÍTICA</v>
      </c>
      <c r="AR318" s="38" t="str">
        <f t="shared" si="85"/>
        <v>L</v>
      </c>
      <c r="AS318" s="71" t="s">
        <v>1160</v>
      </c>
      <c r="AT318" s="71" t="s">
        <v>1470</v>
      </c>
      <c r="AU318" s="71" t="s">
        <v>1580</v>
      </c>
      <c r="BA318" s="236">
        <f t="shared" si="77"/>
        <v>0.8</v>
      </c>
    </row>
    <row r="319" spans="1:53" ht="39" hidden="1" customHeight="1" outlineLevel="4" x14ac:dyDescent="0.2">
      <c r="A319" s="258"/>
      <c r="B319" s="256"/>
      <c r="C319" s="10" t="s">
        <v>251</v>
      </c>
      <c r="D319" s="10" t="s">
        <v>251</v>
      </c>
      <c r="E319" s="10" t="s">
        <v>297</v>
      </c>
      <c r="F319" s="5">
        <v>42384</v>
      </c>
      <c r="G319" s="5">
        <v>42704</v>
      </c>
      <c r="H319" s="10" t="s">
        <v>292</v>
      </c>
      <c r="I319" s="10" t="s">
        <v>41</v>
      </c>
      <c r="J319" s="10" t="s">
        <v>934</v>
      </c>
      <c r="K319" s="10">
        <v>1</v>
      </c>
      <c r="L319" s="6">
        <v>250000000</v>
      </c>
      <c r="M319" s="6" t="e">
        <f>+IF(#REF!="Si",#REF!*#REF!,#REF!*#REF!)</f>
        <v>#REF!</v>
      </c>
      <c r="N319" s="103" t="s">
        <v>192</v>
      </c>
      <c r="O319" s="103" t="s">
        <v>210</v>
      </c>
      <c r="P319" s="104">
        <v>8.3333333333333343E-2</v>
      </c>
      <c r="Q319" s="104">
        <v>8.3333333333333343E-2</v>
      </c>
      <c r="R319" s="104">
        <v>8.3333333333333343E-2</v>
      </c>
      <c r="S319" s="104">
        <v>8.3333333333333343E-2</v>
      </c>
      <c r="T319" s="104">
        <v>8.3333333333333343E-2</v>
      </c>
      <c r="U319" s="143">
        <v>8.3333333333333343E-2</v>
      </c>
      <c r="V319" s="104">
        <v>8.3333333333333343E-2</v>
      </c>
      <c r="W319" s="104">
        <v>8.3333333333333343E-2</v>
      </c>
      <c r="X319" s="104">
        <v>8.3333333333333343E-2</v>
      </c>
      <c r="Y319" s="104">
        <v>8.3333333333333343E-2</v>
      </c>
      <c r="Z319" s="104">
        <v>8.3333333333333343E-2</v>
      </c>
      <c r="AA319" s="104">
        <v>8.3333333333333343E-2</v>
      </c>
      <c r="AB319" s="198">
        <f t="shared" si="89"/>
        <v>1.0000000000000002</v>
      </c>
      <c r="AC319" s="105">
        <v>0</v>
      </c>
      <c r="AD319" s="105">
        <v>0.05</v>
      </c>
      <c r="AE319" s="105">
        <v>0.05</v>
      </c>
      <c r="AF319" s="105">
        <v>0</v>
      </c>
      <c r="AG319" s="104">
        <v>0.1</v>
      </c>
      <c r="AH319" s="143">
        <v>0</v>
      </c>
      <c r="AI319" s="105">
        <v>0</v>
      </c>
      <c r="AJ319" s="105">
        <v>0</v>
      </c>
      <c r="AK319" s="105">
        <v>0</v>
      </c>
      <c r="AL319" s="105">
        <v>0</v>
      </c>
      <c r="AM319" s="105">
        <v>0</v>
      </c>
      <c r="AN319" s="105">
        <v>0</v>
      </c>
      <c r="AO319" s="21">
        <f t="shared" si="90"/>
        <v>0.2</v>
      </c>
      <c r="AP319" s="189">
        <f t="shared" si="91"/>
        <v>0.39999999999999991</v>
      </c>
      <c r="AQ319" s="91" t="str">
        <f>+IF(AP319="","",IF(AND(SUM($P319:U319)=1,SUM($AC319:AH319)=1),"TERMINADA",IF(SUM($P319:U319)=0,"SIN INICIAR",IF(AP319&gt;1,"ADELANTADA",IF(AP319&lt;0.6,"CRÍTICA",IF(AP319&lt;0.95,"EN PROCESO","GESTIÓN NORMAL"))))))</f>
        <v>CRÍTICA</v>
      </c>
      <c r="AR319" s="38" t="str">
        <f t="shared" si="85"/>
        <v>L</v>
      </c>
      <c r="AS319" s="71" t="s">
        <v>1160</v>
      </c>
      <c r="AT319" s="71" t="s">
        <v>1470</v>
      </c>
      <c r="AU319" s="71" t="s">
        <v>1580</v>
      </c>
      <c r="BA319" s="236">
        <f t="shared" si="77"/>
        <v>0.8</v>
      </c>
    </row>
    <row r="320" spans="1:53" ht="39" hidden="1" customHeight="1" outlineLevel="4" x14ac:dyDescent="0.2">
      <c r="A320" s="258"/>
      <c r="B320" s="256"/>
      <c r="C320" s="10" t="s">
        <v>251</v>
      </c>
      <c r="D320" s="10" t="s">
        <v>251</v>
      </c>
      <c r="E320" s="10" t="s">
        <v>297</v>
      </c>
      <c r="F320" s="5">
        <v>42384</v>
      </c>
      <c r="G320" s="5">
        <v>42704</v>
      </c>
      <c r="H320" s="10" t="s">
        <v>292</v>
      </c>
      <c r="I320" s="10" t="s">
        <v>41</v>
      </c>
      <c r="J320" s="10" t="s">
        <v>299</v>
      </c>
      <c r="K320" s="10">
        <v>1</v>
      </c>
      <c r="L320" s="6">
        <v>100000000</v>
      </c>
      <c r="M320" s="6" t="e">
        <f>+IF(#REF!="Si",#REF!*#REF!,#REF!*#REF!)</f>
        <v>#REF!</v>
      </c>
      <c r="N320" s="103" t="s">
        <v>192</v>
      </c>
      <c r="O320" s="103" t="s">
        <v>210</v>
      </c>
      <c r="P320" s="104">
        <v>8.3333333333333343E-2</v>
      </c>
      <c r="Q320" s="104">
        <v>8.3333333333333343E-2</v>
      </c>
      <c r="R320" s="104">
        <v>8.3333333333333343E-2</v>
      </c>
      <c r="S320" s="104">
        <v>8.3333333333333343E-2</v>
      </c>
      <c r="T320" s="104">
        <v>8.3333333333333343E-2</v>
      </c>
      <c r="U320" s="143">
        <v>8.3333333333333343E-2</v>
      </c>
      <c r="V320" s="104">
        <v>8.3333333333333343E-2</v>
      </c>
      <c r="W320" s="104">
        <v>8.3333333333333343E-2</v>
      </c>
      <c r="X320" s="104">
        <v>8.3333333333333343E-2</v>
      </c>
      <c r="Y320" s="104">
        <v>8.3333333333333343E-2</v>
      </c>
      <c r="Z320" s="104">
        <v>8.3333333333333343E-2</v>
      </c>
      <c r="AA320" s="104">
        <v>8.3333333333333343E-2</v>
      </c>
      <c r="AB320" s="198">
        <f t="shared" si="89"/>
        <v>1.0000000000000002</v>
      </c>
      <c r="AC320" s="105">
        <v>0</v>
      </c>
      <c r="AD320" s="105">
        <v>0.05</v>
      </c>
      <c r="AE320" s="105">
        <v>0.05</v>
      </c>
      <c r="AF320" s="105">
        <v>0</v>
      </c>
      <c r="AG320" s="104">
        <v>0.1</v>
      </c>
      <c r="AH320" s="143">
        <v>0</v>
      </c>
      <c r="AI320" s="105">
        <v>0</v>
      </c>
      <c r="AJ320" s="105">
        <v>0</v>
      </c>
      <c r="AK320" s="105">
        <v>0</v>
      </c>
      <c r="AL320" s="105">
        <v>0</v>
      </c>
      <c r="AM320" s="105">
        <v>0</v>
      </c>
      <c r="AN320" s="105">
        <v>0</v>
      </c>
      <c r="AO320" s="21">
        <f t="shared" si="90"/>
        <v>0.2</v>
      </c>
      <c r="AP320" s="189">
        <f t="shared" si="91"/>
        <v>0.39999999999999991</v>
      </c>
      <c r="AQ320" s="91" t="str">
        <f>+IF(AP320="","",IF(AND(SUM($P320:U320)=1,SUM($AC320:AH320)=1),"TERMINADA",IF(SUM($P320:U320)=0,"SIN INICIAR",IF(AP320&gt;1,"ADELANTADA",IF(AP320&lt;0.6,"CRÍTICA",IF(AP320&lt;0.95,"EN PROCESO","GESTIÓN NORMAL"))))))</f>
        <v>CRÍTICA</v>
      </c>
      <c r="AR320" s="38" t="str">
        <f t="shared" si="85"/>
        <v>L</v>
      </c>
      <c r="AS320" s="71" t="s">
        <v>1160</v>
      </c>
      <c r="AT320" s="71" t="s">
        <v>1470</v>
      </c>
      <c r="AU320" s="71" t="s">
        <v>1580</v>
      </c>
      <c r="BA320" s="236">
        <f t="shared" si="77"/>
        <v>0.8</v>
      </c>
    </row>
    <row r="321" spans="1:53" ht="39" hidden="1" customHeight="1" outlineLevel="4" x14ac:dyDescent="0.2">
      <c r="A321" s="258"/>
      <c r="B321" s="256"/>
      <c r="C321" s="10" t="s">
        <v>251</v>
      </c>
      <c r="D321" s="10" t="s">
        <v>251</v>
      </c>
      <c r="E321" s="10" t="s">
        <v>297</v>
      </c>
      <c r="F321" s="5">
        <v>42384</v>
      </c>
      <c r="G321" s="5">
        <v>42704</v>
      </c>
      <c r="H321" s="10" t="s">
        <v>292</v>
      </c>
      <c r="I321" s="10" t="s">
        <v>41</v>
      </c>
      <c r="J321" s="10" t="s">
        <v>300</v>
      </c>
      <c r="K321" s="10">
        <v>1</v>
      </c>
      <c r="L321" s="6">
        <v>250000000</v>
      </c>
      <c r="M321" s="6" t="e">
        <f>+IF(#REF!="Si",#REF!*#REF!,#REF!*#REF!)</f>
        <v>#REF!</v>
      </c>
      <c r="N321" s="103" t="s">
        <v>192</v>
      </c>
      <c r="O321" s="103" t="s">
        <v>210</v>
      </c>
      <c r="P321" s="104">
        <v>8.3333333333333343E-2</v>
      </c>
      <c r="Q321" s="104">
        <v>8.3333333333333343E-2</v>
      </c>
      <c r="R321" s="104">
        <v>8.3333333333333343E-2</v>
      </c>
      <c r="S321" s="104">
        <v>8.3333333333333343E-2</v>
      </c>
      <c r="T321" s="104">
        <v>8.3333333333333343E-2</v>
      </c>
      <c r="U321" s="143">
        <v>8.3333333333333343E-2</v>
      </c>
      <c r="V321" s="104">
        <v>8.3333333333333343E-2</v>
      </c>
      <c r="W321" s="104">
        <v>8.3333333333333343E-2</v>
      </c>
      <c r="X321" s="104">
        <v>8.3333333333333343E-2</v>
      </c>
      <c r="Y321" s="104">
        <v>8.3333333333333343E-2</v>
      </c>
      <c r="Z321" s="104">
        <v>8.3333333333333343E-2</v>
      </c>
      <c r="AA321" s="104">
        <v>8.3333333333333343E-2</v>
      </c>
      <c r="AB321" s="198">
        <f t="shared" si="89"/>
        <v>1.0000000000000002</v>
      </c>
      <c r="AC321" s="105">
        <v>0</v>
      </c>
      <c r="AD321" s="105">
        <v>0.05</v>
      </c>
      <c r="AE321" s="105">
        <v>0.05</v>
      </c>
      <c r="AF321" s="105">
        <v>0</v>
      </c>
      <c r="AG321" s="104">
        <v>0.1</v>
      </c>
      <c r="AH321" s="143">
        <v>0</v>
      </c>
      <c r="AI321" s="105">
        <v>0</v>
      </c>
      <c r="AJ321" s="105">
        <v>0</v>
      </c>
      <c r="AK321" s="105">
        <v>0</v>
      </c>
      <c r="AL321" s="105">
        <v>0</v>
      </c>
      <c r="AM321" s="105">
        <v>0</v>
      </c>
      <c r="AN321" s="105">
        <v>0</v>
      </c>
      <c r="AO321" s="21">
        <f t="shared" si="90"/>
        <v>0.2</v>
      </c>
      <c r="AP321" s="189">
        <f t="shared" si="91"/>
        <v>0.39999999999999991</v>
      </c>
      <c r="AQ321" s="91" t="str">
        <f>+IF(AP321="","",IF(AND(SUM($P321:U321)=1,SUM($AC321:AH321)=1),"TERMINADA",IF(SUM($P321:U321)=0,"SIN INICIAR",IF(AP321&gt;1,"ADELANTADA",IF(AP321&lt;0.6,"CRÍTICA",IF(AP321&lt;0.95,"EN PROCESO","GESTIÓN NORMAL"))))))</f>
        <v>CRÍTICA</v>
      </c>
      <c r="AR321" s="38" t="str">
        <f t="shared" si="85"/>
        <v>L</v>
      </c>
      <c r="AS321" s="71" t="s">
        <v>1160</v>
      </c>
      <c r="AT321" s="71" t="s">
        <v>1470</v>
      </c>
      <c r="AU321" s="71" t="s">
        <v>1580</v>
      </c>
      <c r="BA321" s="236">
        <f t="shared" si="77"/>
        <v>0.8</v>
      </c>
    </row>
    <row r="322" spans="1:53" ht="39" hidden="1" customHeight="1" outlineLevel="4" x14ac:dyDescent="0.2">
      <c r="A322" s="258"/>
      <c r="B322" s="256"/>
      <c r="C322" s="10" t="s">
        <v>251</v>
      </c>
      <c r="D322" s="10" t="s">
        <v>251</v>
      </c>
      <c r="E322" s="10" t="s">
        <v>301</v>
      </c>
      <c r="F322" s="5">
        <v>42384</v>
      </c>
      <c r="G322" s="5">
        <v>42704</v>
      </c>
      <c r="H322" s="10" t="s">
        <v>292</v>
      </c>
      <c r="I322" s="10" t="s">
        <v>41</v>
      </c>
      <c r="J322" s="10" t="s">
        <v>302</v>
      </c>
      <c r="K322" s="10">
        <v>5</v>
      </c>
      <c r="L322" s="6">
        <v>400000</v>
      </c>
      <c r="M322" s="6" t="e">
        <f>+IF(#REF!="Si",#REF!*#REF!,#REF!*#REF!)</f>
        <v>#REF!</v>
      </c>
      <c r="N322" s="103" t="s">
        <v>192</v>
      </c>
      <c r="O322" s="103" t="s">
        <v>210</v>
      </c>
      <c r="P322" s="104">
        <v>8.3333333333333343E-2</v>
      </c>
      <c r="Q322" s="104">
        <v>8.3333333333333343E-2</v>
      </c>
      <c r="R322" s="104">
        <v>8.3333333333333343E-2</v>
      </c>
      <c r="S322" s="104">
        <v>8.3333333333333343E-2</v>
      </c>
      <c r="T322" s="104">
        <v>8.3333333333333343E-2</v>
      </c>
      <c r="U322" s="143">
        <v>8.3333333333333343E-2</v>
      </c>
      <c r="V322" s="104">
        <v>8.3333333333333343E-2</v>
      </c>
      <c r="W322" s="104">
        <v>8.3333333333333343E-2</v>
      </c>
      <c r="X322" s="104">
        <v>8.3333333333333343E-2</v>
      </c>
      <c r="Y322" s="104">
        <v>8.3333333333333343E-2</v>
      </c>
      <c r="Z322" s="104">
        <v>8.3333333333333343E-2</v>
      </c>
      <c r="AA322" s="104">
        <v>8.3333333333333343E-2</v>
      </c>
      <c r="AB322" s="198">
        <f t="shared" si="89"/>
        <v>1.0000000000000002</v>
      </c>
      <c r="AC322" s="105">
        <v>0</v>
      </c>
      <c r="AD322" s="105">
        <v>0.05</v>
      </c>
      <c r="AE322" s="105">
        <v>0.05</v>
      </c>
      <c r="AF322" s="105">
        <v>0</v>
      </c>
      <c r="AG322" s="104">
        <v>0.1</v>
      </c>
      <c r="AH322" s="143">
        <v>0</v>
      </c>
      <c r="AI322" s="105">
        <v>0</v>
      </c>
      <c r="AJ322" s="105">
        <v>0</v>
      </c>
      <c r="AK322" s="105">
        <v>0</v>
      </c>
      <c r="AL322" s="105">
        <v>0</v>
      </c>
      <c r="AM322" s="105">
        <v>0</v>
      </c>
      <c r="AN322" s="105">
        <v>0</v>
      </c>
      <c r="AO322" s="21">
        <f t="shared" si="90"/>
        <v>0.2</v>
      </c>
      <c r="AP322" s="189">
        <f t="shared" si="91"/>
        <v>0.39999999999999991</v>
      </c>
      <c r="AQ322" s="91" t="str">
        <f>+IF(AP322="","",IF(AND(SUM($P322:U322)=1,SUM($AC322:AH322)=1),"TERMINADA",IF(SUM($P322:U322)=0,"SIN INICIAR",IF(AP322&gt;1,"ADELANTADA",IF(AP322&lt;0.6,"CRÍTICA",IF(AP322&lt;0.95,"EN PROCESO","GESTIÓN NORMAL"))))))</f>
        <v>CRÍTICA</v>
      </c>
      <c r="AR322" s="38" t="str">
        <f t="shared" si="85"/>
        <v>L</v>
      </c>
      <c r="AS322" s="71" t="s">
        <v>1160</v>
      </c>
      <c r="AT322" s="71" t="s">
        <v>1470</v>
      </c>
      <c r="AU322" s="71" t="s">
        <v>1580</v>
      </c>
      <c r="BA322" s="236">
        <f t="shared" si="77"/>
        <v>0.8</v>
      </c>
    </row>
    <row r="323" spans="1:53" ht="39" hidden="1" customHeight="1" outlineLevel="4" x14ac:dyDescent="0.2">
      <c r="A323" s="258"/>
      <c r="B323" s="256"/>
      <c r="C323" s="10" t="s">
        <v>251</v>
      </c>
      <c r="D323" s="10" t="s">
        <v>251</v>
      </c>
      <c r="E323" s="10" t="s">
        <v>301</v>
      </c>
      <c r="F323" s="5">
        <v>42384</v>
      </c>
      <c r="G323" s="5">
        <v>42704</v>
      </c>
      <c r="H323" s="10" t="s">
        <v>292</v>
      </c>
      <c r="I323" s="10" t="s">
        <v>41</v>
      </c>
      <c r="J323" s="10" t="s">
        <v>303</v>
      </c>
      <c r="K323" s="10">
        <v>5</v>
      </c>
      <c r="L323" s="6">
        <v>300000</v>
      </c>
      <c r="M323" s="6" t="e">
        <f>+IF(#REF!="Si",#REF!*#REF!,#REF!*#REF!)</f>
        <v>#REF!</v>
      </c>
      <c r="N323" s="103" t="s">
        <v>192</v>
      </c>
      <c r="O323" s="103" t="s">
        <v>210</v>
      </c>
      <c r="P323" s="104">
        <v>8.3333333333333343E-2</v>
      </c>
      <c r="Q323" s="104">
        <v>8.3333333333333343E-2</v>
      </c>
      <c r="R323" s="104">
        <v>8.3333333333333343E-2</v>
      </c>
      <c r="S323" s="104">
        <v>8.3333333333333343E-2</v>
      </c>
      <c r="T323" s="104">
        <v>8.3333333333333343E-2</v>
      </c>
      <c r="U323" s="143">
        <v>8.3333333333333343E-2</v>
      </c>
      <c r="V323" s="104">
        <v>8.3333333333333343E-2</v>
      </c>
      <c r="W323" s="104">
        <v>8.3333333333333343E-2</v>
      </c>
      <c r="X323" s="104">
        <v>8.3333333333333343E-2</v>
      </c>
      <c r="Y323" s="104">
        <v>8.3333333333333343E-2</v>
      </c>
      <c r="Z323" s="104">
        <v>8.3333333333333343E-2</v>
      </c>
      <c r="AA323" s="104">
        <v>8.3333333333333343E-2</v>
      </c>
      <c r="AB323" s="198">
        <f t="shared" si="89"/>
        <v>1.0000000000000002</v>
      </c>
      <c r="AC323" s="105">
        <v>0</v>
      </c>
      <c r="AD323" s="105">
        <v>0.05</v>
      </c>
      <c r="AE323" s="105">
        <v>0.05</v>
      </c>
      <c r="AF323" s="105">
        <v>0</v>
      </c>
      <c r="AG323" s="104">
        <v>0.1</v>
      </c>
      <c r="AH323" s="143">
        <v>0</v>
      </c>
      <c r="AI323" s="105">
        <v>0</v>
      </c>
      <c r="AJ323" s="105">
        <v>0</v>
      </c>
      <c r="AK323" s="105">
        <v>0</v>
      </c>
      <c r="AL323" s="105">
        <v>0</v>
      </c>
      <c r="AM323" s="105">
        <v>0</v>
      </c>
      <c r="AN323" s="105">
        <v>0</v>
      </c>
      <c r="AO323" s="21">
        <f t="shared" si="90"/>
        <v>0.2</v>
      </c>
      <c r="AP323" s="189">
        <f t="shared" si="91"/>
        <v>0.39999999999999991</v>
      </c>
      <c r="AQ323" s="91" t="str">
        <f>+IF(AP323="","",IF(AND(SUM($P323:U323)=1,SUM($AC323:AH323)=1),"TERMINADA",IF(SUM($P323:U323)=0,"SIN INICIAR",IF(AP323&gt;1,"ADELANTADA",IF(AP323&lt;0.6,"CRÍTICA",IF(AP323&lt;0.95,"EN PROCESO","GESTIÓN NORMAL"))))))</f>
        <v>CRÍTICA</v>
      </c>
      <c r="AR323" s="38" t="str">
        <f t="shared" si="85"/>
        <v>L</v>
      </c>
      <c r="AS323" s="71" t="s">
        <v>1160</v>
      </c>
      <c r="AT323" s="71" t="s">
        <v>1470</v>
      </c>
      <c r="AU323" s="71" t="s">
        <v>1580</v>
      </c>
      <c r="BA323" s="236">
        <f t="shared" ref="BA323:BA386" si="92">100%-AO323</f>
        <v>0.8</v>
      </c>
    </row>
    <row r="324" spans="1:53" ht="39" hidden="1" customHeight="1" outlineLevel="4" x14ac:dyDescent="0.2">
      <c r="A324" s="258"/>
      <c r="B324" s="256"/>
      <c r="C324" s="10" t="s">
        <v>251</v>
      </c>
      <c r="D324" s="10" t="s">
        <v>251</v>
      </c>
      <c r="E324" s="10" t="s">
        <v>301</v>
      </c>
      <c r="F324" s="5">
        <v>42384</v>
      </c>
      <c r="G324" s="5">
        <v>42704</v>
      </c>
      <c r="H324" s="10" t="s">
        <v>292</v>
      </c>
      <c r="I324" s="10" t="s">
        <v>41</v>
      </c>
      <c r="J324" s="10" t="s">
        <v>304</v>
      </c>
      <c r="K324" s="10">
        <v>2</v>
      </c>
      <c r="L324" s="6"/>
      <c r="M324" s="6" t="e">
        <f>+IF(#REF!="Si",#REF!*#REF!,#REF!*#REF!)</f>
        <v>#REF!</v>
      </c>
      <c r="N324" s="103" t="s">
        <v>192</v>
      </c>
      <c r="O324" s="103" t="s">
        <v>210</v>
      </c>
      <c r="P324" s="104">
        <v>8.3333333333333343E-2</v>
      </c>
      <c r="Q324" s="104">
        <v>8.3333333333333343E-2</v>
      </c>
      <c r="R324" s="104">
        <v>8.3333333333333343E-2</v>
      </c>
      <c r="S324" s="104">
        <v>8.3333333333333343E-2</v>
      </c>
      <c r="T324" s="104">
        <v>8.3333333333333343E-2</v>
      </c>
      <c r="U324" s="143">
        <v>8.3333333333333343E-2</v>
      </c>
      <c r="V324" s="104">
        <v>8.3333333333333343E-2</v>
      </c>
      <c r="W324" s="104">
        <v>8.3333333333333343E-2</v>
      </c>
      <c r="X324" s="104">
        <v>8.3333333333333343E-2</v>
      </c>
      <c r="Y324" s="104">
        <v>8.3333333333333343E-2</v>
      </c>
      <c r="Z324" s="104">
        <v>8.3333333333333343E-2</v>
      </c>
      <c r="AA324" s="104">
        <v>8.3333333333333343E-2</v>
      </c>
      <c r="AB324" s="198">
        <f t="shared" si="89"/>
        <v>1.0000000000000002</v>
      </c>
      <c r="AC324" s="105">
        <v>0</v>
      </c>
      <c r="AD324" s="105">
        <v>0.05</v>
      </c>
      <c r="AE324" s="105">
        <v>0.05</v>
      </c>
      <c r="AF324" s="105">
        <v>0</v>
      </c>
      <c r="AG324" s="104">
        <v>0.1</v>
      </c>
      <c r="AH324" s="143">
        <v>0</v>
      </c>
      <c r="AI324" s="105">
        <v>0</v>
      </c>
      <c r="AJ324" s="105">
        <v>0</v>
      </c>
      <c r="AK324" s="105">
        <v>0</v>
      </c>
      <c r="AL324" s="105">
        <v>0</v>
      </c>
      <c r="AM324" s="105">
        <v>0</v>
      </c>
      <c r="AN324" s="105">
        <v>0</v>
      </c>
      <c r="AO324" s="21">
        <f t="shared" si="90"/>
        <v>0.2</v>
      </c>
      <c r="AP324" s="189">
        <f t="shared" si="91"/>
        <v>0.39999999999999991</v>
      </c>
      <c r="AQ324" s="91" t="str">
        <f>+IF(AP324="","",IF(AND(SUM($P324:U324)=1,SUM($AC324:AH324)=1),"TERMINADA",IF(SUM($P324:U324)=0,"SIN INICIAR",IF(AP324&gt;1,"ADELANTADA",IF(AP324&lt;0.6,"CRÍTICA",IF(AP324&lt;0.95,"EN PROCESO","GESTIÓN NORMAL"))))))</f>
        <v>CRÍTICA</v>
      </c>
      <c r="AR324" s="38" t="str">
        <f t="shared" si="85"/>
        <v>L</v>
      </c>
      <c r="AS324" s="71" t="s">
        <v>1160</v>
      </c>
      <c r="AT324" s="71" t="s">
        <v>1470</v>
      </c>
      <c r="AU324" s="71" t="s">
        <v>1580</v>
      </c>
      <c r="BA324" s="236">
        <f t="shared" si="92"/>
        <v>0.8</v>
      </c>
    </row>
    <row r="325" spans="1:53" ht="39" hidden="1" customHeight="1" outlineLevel="4" x14ac:dyDescent="0.2">
      <c r="A325" s="258"/>
      <c r="B325" s="256"/>
      <c r="C325" s="10" t="s">
        <v>251</v>
      </c>
      <c r="D325" s="10" t="s">
        <v>251</v>
      </c>
      <c r="E325" s="10" t="s">
        <v>301</v>
      </c>
      <c r="F325" s="5">
        <v>42384</v>
      </c>
      <c r="G325" s="5">
        <v>42704</v>
      </c>
      <c r="H325" s="10" t="s">
        <v>292</v>
      </c>
      <c r="I325" s="10" t="s">
        <v>41</v>
      </c>
      <c r="J325" s="10" t="s">
        <v>305</v>
      </c>
      <c r="K325" s="10">
        <v>5</v>
      </c>
      <c r="L325" s="6">
        <v>500000</v>
      </c>
      <c r="M325" s="6" t="e">
        <f>+IF(#REF!="Si",#REF!*#REF!,#REF!*#REF!)</f>
        <v>#REF!</v>
      </c>
      <c r="N325" s="103" t="s">
        <v>192</v>
      </c>
      <c r="O325" s="103" t="s">
        <v>210</v>
      </c>
      <c r="P325" s="104">
        <v>8.3333333333333343E-2</v>
      </c>
      <c r="Q325" s="104">
        <v>8.3333333333333343E-2</v>
      </c>
      <c r="R325" s="104">
        <v>8.3333333333333343E-2</v>
      </c>
      <c r="S325" s="104">
        <v>8.3333333333333343E-2</v>
      </c>
      <c r="T325" s="104">
        <v>8.3333333333333343E-2</v>
      </c>
      <c r="U325" s="143">
        <v>8.3333333333333343E-2</v>
      </c>
      <c r="V325" s="104">
        <v>8.3333333333333343E-2</v>
      </c>
      <c r="W325" s="104">
        <v>8.3333333333333343E-2</v>
      </c>
      <c r="X325" s="104">
        <v>8.3333333333333343E-2</v>
      </c>
      <c r="Y325" s="104">
        <v>8.3333333333333343E-2</v>
      </c>
      <c r="Z325" s="104">
        <v>8.3333333333333343E-2</v>
      </c>
      <c r="AA325" s="104">
        <v>8.3333333333333343E-2</v>
      </c>
      <c r="AB325" s="198">
        <f t="shared" si="89"/>
        <v>1.0000000000000002</v>
      </c>
      <c r="AC325" s="105">
        <v>0</v>
      </c>
      <c r="AD325" s="105">
        <v>0.05</v>
      </c>
      <c r="AE325" s="105">
        <v>0.05</v>
      </c>
      <c r="AF325" s="105">
        <v>0</v>
      </c>
      <c r="AG325" s="104">
        <v>0.1</v>
      </c>
      <c r="AH325" s="143">
        <v>0</v>
      </c>
      <c r="AI325" s="105">
        <v>0</v>
      </c>
      <c r="AJ325" s="105">
        <v>0</v>
      </c>
      <c r="AK325" s="105">
        <v>0</v>
      </c>
      <c r="AL325" s="105">
        <v>0</v>
      </c>
      <c r="AM325" s="105">
        <v>0</v>
      </c>
      <c r="AN325" s="105">
        <v>0</v>
      </c>
      <c r="AO325" s="21">
        <f t="shared" si="90"/>
        <v>0.2</v>
      </c>
      <c r="AP325" s="189">
        <f t="shared" si="91"/>
        <v>0.39999999999999991</v>
      </c>
      <c r="AQ325" s="91" t="str">
        <f>+IF(AP325="","",IF(AND(SUM($P325:U325)=1,SUM($AC325:AH325)=1),"TERMINADA",IF(SUM($P325:U325)=0,"SIN INICIAR",IF(AP325&gt;1,"ADELANTADA",IF(AP325&lt;0.6,"CRÍTICA",IF(AP325&lt;0.95,"EN PROCESO","GESTIÓN NORMAL"))))))</f>
        <v>CRÍTICA</v>
      </c>
      <c r="AR325" s="38" t="str">
        <f t="shared" si="85"/>
        <v>L</v>
      </c>
      <c r="AS325" s="71" t="s">
        <v>1160</v>
      </c>
      <c r="AT325" s="71" t="s">
        <v>1470</v>
      </c>
      <c r="AU325" s="71" t="s">
        <v>1580</v>
      </c>
      <c r="BA325" s="236">
        <f t="shared" si="92"/>
        <v>0.8</v>
      </c>
    </row>
    <row r="326" spans="1:53" ht="39" hidden="1" customHeight="1" outlineLevel="4" x14ac:dyDescent="0.2">
      <c r="A326" s="258"/>
      <c r="B326" s="256"/>
      <c r="C326" s="10" t="s">
        <v>251</v>
      </c>
      <c r="D326" s="10" t="s">
        <v>251</v>
      </c>
      <c r="E326" s="10" t="s">
        <v>301</v>
      </c>
      <c r="F326" s="5">
        <v>42384</v>
      </c>
      <c r="G326" s="5">
        <v>42704</v>
      </c>
      <c r="H326" s="10" t="s">
        <v>292</v>
      </c>
      <c r="I326" s="10" t="s">
        <v>41</v>
      </c>
      <c r="J326" s="10" t="s">
        <v>306</v>
      </c>
      <c r="K326" s="10">
        <v>4</v>
      </c>
      <c r="L326" s="6">
        <v>400000</v>
      </c>
      <c r="M326" s="6" t="e">
        <f>+IF(#REF!="Si",#REF!*#REF!,#REF!*#REF!)</f>
        <v>#REF!</v>
      </c>
      <c r="N326" s="103" t="s">
        <v>192</v>
      </c>
      <c r="O326" s="103" t="s">
        <v>210</v>
      </c>
      <c r="P326" s="104">
        <v>8.3333333333333343E-2</v>
      </c>
      <c r="Q326" s="104">
        <v>8.3333333333333343E-2</v>
      </c>
      <c r="R326" s="104">
        <v>8.3333333333333343E-2</v>
      </c>
      <c r="S326" s="104">
        <v>8.3333333333333343E-2</v>
      </c>
      <c r="T326" s="104">
        <v>8.3333333333333343E-2</v>
      </c>
      <c r="U326" s="143">
        <v>8.3333333333333343E-2</v>
      </c>
      <c r="V326" s="104">
        <v>8.3333333333333343E-2</v>
      </c>
      <c r="W326" s="104">
        <v>8.3333333333333343E-2</v>
      </c>
      <c r="X326" s="104">
        <v>8.3333333333333343E-2</v>
      </c>
      <c r="Y326" s="104">
        <v>8.3333333333333343E-2</v>
      </c>
      <c r="Z326" s="104">
        <v>8.3333333333333343E-2</v>
      </c>
      <c r="AA326" s="104">
        <v>8.3333333333333343E-2</v>
      </c>
      <c r="AB326" s="198">
        <f t="shared" si="89"/>
        <v>1.0000000000000002</v>
      </c>
      <c r="AC326" s="105">
        <v>0</v>
      </c>
      <c r="AD326" s="105">
        <v>0.05</v>
      </c>
      <c r="AE326" s="105">
        <v>0.05</v>
      </c>
      <c r="AF326" s="105">
        <v>0</v>
      </c>
      <c r="AG326" s="104">
        <v>0.1</v>
      </c>
      <c r="AH326" s="143">
        <v>0</v>
      </c>
      <c r="AI326" s="105">
        <v>0</v>
      </c>
      <c r="AJ326" s="105">
        <v>0</v>
      </c>
      <c r="AK326" s="105">
        <v>0</v>
      </c>
      <c r="AL326" s="105">
        <v>0</v>
      </c>
      <c r="AM326" s="105">
        <v>0</v>
      </c>
      <c r="AN326" s="105">
        <v>0</v>
      </c>
      <c r="AO326" s="21">
        <f t="shared" si="90"/>
        <v>0.2</v>
      </c>
      <c r="AP326" s="189">
        <f t="shared" si="91"/>
        <v>0.39999999999999991</v>
      </c>
      <c r="AQ326" s="91" t="str">
        <f>+IF(AP326="","",IF(AND(SUM($P326:U326)=1,SUM($AC326:AH326)=1),"TERMINADA",IF(SUM($P326:U326)=0,"SIN INICIAR",IF(AP326&gt;1,"ADELANTADA",IF(AP326&lt;0.6,"CRÍTICA",IF(AP326&lt;0.95,"EN PROCESO","GESTIÓN NORMAL"))))))</f>
        <v>CRÍTICA</v>
      </c>
      <c r="AR326" s="38" t="str">
        <f t="shared" si="85"/>
        <v>L</v>
      </c>
      <c r="AS326" s="71" t="s">
        <v>1160</v>
      </c>
      <c r="AT326" s="71" t="s">
        <v>1470</v>
      </c>
      <c r="AU326" s="71" t="s">
        <v>1580</v>
      </c>
      <c r="BA326" s="236">
        <f t="shared" si="92"/>
        <v>0.8</v>
      </c>
    </row>
    <row r="327" spans="1:53" ht="39" hidden="1" customHeight="1" outlineLevel="4" x14ac:dyDescent="0.2">
      <c r="A327" s="258"/>
      <c r="B327" s="256"/>
      <c r="C327" s="10" t="s">
        <v>251</v>
      </c>
      <c r="D327" s="10" t="s">
        <v>251</v>
      </c>
      <c r="E327" s="10" t="s">
        <v>301</v>
      </c>
      <c r="F327" s="5">
        <v>42384</v>
      </c>
      <c r="G327" s="5">
        <v>42704</v>
      </c>
      <c r="H327" s="10" t="s">
        <v>292</v>
      </c>
      <c r="I327" s="10" t="s">
        <v>41</v>
      </c>
      <c r="J327" s="10" t="s">
        <v>307</v>
      </c>
      <c r="K327" s="10">
        <v>3</v>
      </c>
      <c r="L327" s="6">
        <v>100000</v>
      </c>
      <c r="M327" s="6" t="e">
        <f>+IF(#REF!="Si",#REF!*#REF!,#REF!*#REF!)</f>
        <v>#REF!</v>
      </c>
      <c r="N327" s="103" t="s">
        <v>192</v>
      </c>
      <c r="O327" s="103" t="s">
        <v>210</v>
      </c>
      <c r="P327" s="104">
        <v>8.3333333333333343E-2</v>
      </c>
      <c r="Q327" s="104">
        <v>8.3333333333333343E-2</v>
      </c>
      <c r="R327" s="104">
        <v>8.3333333333333343E-2</v>
      </c>
      <c r="S327" s="104">
        <v>8.3333333333333343E-2</v>
      </c>
      <c r="T327" s="104">
        <v>8.3333333333333343E-2</v>
      </c>
      <c r="U327" s="143">
        <v>8.3333333333333343E-2</v>
      </c>
      <c r="V327" s="104">
        <v>8.3333333333333343E-2</v>
      </c>
      <c r="W327" s="104">
        <v>8.3333333333333343E-2</v>
      </c>
      <c r="X327" s="104">
        <v>8.3333333333333343E-2</v>
      </c>
      <c r="Y327" s="104">
        <v>8.3333333333333343E-2</v>
      </c>
      <c r="Z327" s="104">
        <v>8.3333333333333343E-2</v>
      </c>
      <c r="AA327" s="104">
        <v>8.3333333333333343E-2</v>
      </c>
      <c r="AB327" s="198">
        <f t="shared" si="89"/>
        <v>1.0000000000000002</v>
      </c>
      <c r="AC327" s="105">
        <v>0</v>
      </c>
      <c r="AD327" s="105">
        <v>0.05</v>
      </c>
      <c r="AE327" s="105">
        <v>0.05</v>
      </c>
      <c r="AF327" s="105">
        <v>0</v>
      </c>
      <c r="AG327" s="104">
        <v>0.1</v>
      </c>
      <c r="AH327" s="143">
        <v>0</v>
      </c>
      <c r="AI327" s="105">
        <v>0</v>
      </c>
      <c r="AJ327" s="105">
        <v>0</v>
      </c>
      <c r="AK327" s="105">
        <v>0</v>
      </c>
      <c r="AL327" s="105">
        <v>0</v>
      </c>
      <c r="AM327" s="105">
        <v>0</v>
      </c>
      <c r="AN327" s="105">
        <v>0</v>
      </c>
      <c r="AO327" s="21">
        <f t="shared" si="90"/>
        <v>0.2</v>
      </c>
      <c r="AP327" s="189">
        <f t="shared" si="91"/>
        <v>0.39999999999999991</v>
      </c>
      <c r="AQ327" s="91" t="str">
        <f>+IF(AP327="","",IF(AND(SUM($P327:U327)=1,SUM($AC327:AH327)=1),"TERMINADA",IF(SUM($P327:U327)=0,"SIN INICIAR",IF(AP327&gt;1,"ADELANTADA",IF(AP327&lt;0.6,"CRÍTICA",IF(AP327&lt;0.95,"EN PROCESO","GESTIÓN NORMAL"))))))</f>
        <v>CRÍTICA</v>
      </c>
      <c r="AR327" s="38" t="str">
        <f t="shared" si="85"/>
        <v>L</v>
      </c>
      <c r="AS327" s="71" t="s">
        <v>1160</v>
      </c>
      <c r="AT327" s="71" t="s">
        <v>1470</v>
      </c>
      <c r="AU327" s="71" t="s">
        <v>1580</v>
      </c>
      <c r="BA327" s="236">
        <f t="shared" si="92"/>
        <v>0.8</v>
      </c>
    </row>
    <row r="328" spans="1:53" ht="39" hidden="1" customHeight="1" outlineLevel="4" x14ac:dyDescent="0.2">
      <c r="A328" s="258"/>
      <c r="B328" s="256"/>
      <c r="C328" s="10" t="s">
        <v>251</v>
      </c>
      <c r="D328" s="10" t="s">
        <v>251</v>
      </c>
      <c r="E328" s="10" t="s">
        <v>301</v>
      </c>
      <c r="F328" s="5">
        <v>42384</v>
      </c>
      <c r="G328" s="5">
        <v>42704</v>
      </c>
      <c r="H328" s="10" t="s">
        <v>292</v>
      </c>
      <c r="I328" s="10" t="s">
        <v>41</v>
      </c>
      <c r="J328" s="10" t="s">
        <v>308</v>
      </c>
      <c r="K328" s="10">
        <v>5</v>
      </c>
      <c r="L328" s="6">
        <v>700000</v>
      </c>
      <c r="M328" s="6" t="e">
        <f>+IF(#REF!="Si",#REF!*#REF!,#REF!*#REF!)</f>
        <v>#REF!</v>
      </c>
      <c r="N328" s="103" t="s">
        <v>192</v>
      </c>
      <c r="O328" s="103" t="s">
        <v>210</v>
      </c>
      <c r="P328" s="104">
        <v>8.3333333333333343E-2</v>
      </c>
      <c r="Q328" s="104">
        <v>8.3333333333333343E-2</v>
      </c>
      <c r="R328" s="104">
        <v>8.3333333333333343E-2</v>
      </c>
      <c r="S328" s="104">
        <v>8.3333333333333343E-2</v>
      </c>
      <c r="T328" s="104">
        <v>8.3333333333333343E-2</v>
      </c>
      <c r="U328" s="143">
        <v>8.3333333333333343E-2</v>
      </c>
      <c r="V328" s="104">
        <v>8.3333333333333343E-2</v>
      </c>
      <c r="W328" s="104">
        <v>8.3333333333333343E-2</v>
      </c>
      <c r="X328" s="104">
        <v>8.3333333333333343E-2</v>
      </c>
      <c r="Y328" s="104">
        <v>8.3333333333333343E-2</v>
      </c>
      <c r="Z328" s="104">
        <v>8.3333333333333343E-2</v>
      </c>
      <c r="AA328" s="104">
        <v>8.3333333333333343E-2</v>
      </c>
      <c r="AB328" s="198">
        <f t="shared" ref="AB328:AB356" si="93">SUM(P328:AA328)</f>
        <v>1.0000000000000002</v>
      </c>
      <c r="AC328" s="105">
        <v>0</v>
      </c>
      <c r="AD328" s="105">
        <v>0.05</v>
      </c>
      <c r="AE328" s="105">
        <v>0.05</v>
      </c>
      <c r="AF328" s="105">
        <v>0</v>
      </c>
      <c r="AG328" s="104">
        <v>0.1</v>
      </c>
      <c r="AH328" s="143">
        <v>0</v>
      </c>
      <c r="AI328" s="105">
        <v>0</v>
      </c>
      <c r="AJ328" s="105">
        <v>0</v>
      </c>
      <c r="AK328" s="105">
        <v>0</v>
      </c>
      <c r="AL328" s="105">
        <v>0</v>
      </c>
      <c r="AM328" s="105">
        <v>0</v>
      </c>
      <c r="AN328" s="105">
        <v>0</v>
      </c>
      <c r="AO328" s="21">
        <f t="shared" ref="AO328:AO356" si="94">SUM(AC328:AN328)</f>
        <v>0.2</v>
      </c>
      <c r="AP328" s="189">
        <f t="shared" si="91"/>
        <v>0.39999999999999991</v>
      </c>
      <c r="AQ328" s="91" t="str">
        <f>+IF(AP328="","",IF(AND(SUM($P328:U328)=1,SUM($AC328:AH328)=1),"TERMINADA",IF(SUM($P328:U328)=0,"SIN INICIAR",IF(AP328&gt;1,"ADELANTADA",IF(AP328&lt;0.6,"CRÍTICA",IF(AP328&lt;0.95,"EN PROCESO","GESTIÓN NORMAL"))))))</f>
        <v>CRÍTICA</v>
      </c>
      <c r="AR328" s="38" t="str">
        <f t="shared" si="85"/>
        <v>L</v>
      </c>
      <c r="AS328" s="71" t="s">
        <v>1160</v>
      </c>
      <c r="AT328" s="71" t="s">
        <v>1470</v>
      </c>
      <c r="AU328" s="71" t="s">
        <v>1580</v>
      </c>
      <c r="BA328" s="236">
        <f t="shared" si="92"/>
        <v>0.8</v>
      </c>
    </row>
    <row r="329" spans="1:53" ht="39" hidden="1" customHeight="1" outlineLevel="4" x14ac:dyDescent="0.2">
      <c r="A329" s="258"/>
      <c r="B329" s="256"/>
      <c r="C329" s="10" t="s">
        <v>251</v>
      </c>
      <c r="D329" s="10" t="s">
        <v>251</v>
      </c>
      <c r="E329" s="10" t="s">
        <v>301</v>
      </c>
      <c r="F329" s="5">
        <v>42384</v>
      </c>
      <c r="G329" s="5">
        <v>42704</v>
      </c>
      <c r="H329" s="10" t="s">
        <v>292</v>
      </c>
      <c r="I329" s="10" t="s">
        <v>41</v>
      </c>
      <c r="J329" s="10" t="s">
        <v>309</v>
      </c>
      <c r="K329" s="10">
        <v>1</v>
      </c>
      <c r="L329" s="6">
        <v>3000000</v>
      </c>
      <c r="M329" s="6" t="e">
        <f>+IF(#REF!="Si",#REF!*#REF!,#REF!*#REF!)</f>
        <v>#REF!</v>
      </c>
      <c r="N329" s="103" t="s">
        <v>192</v>
      </c>
      <c r="O329" s="103" t="s">
        <v>210</v>
      </c>
      <c r="P329" s="104">
        <v>8.3333333333333343E-2</v>
      </c>
      <c r="Q329" s="104">
        <v>8.3333333333333343E-2</v>
      </c>
      <c r="R329" s="104">
        <v>8.3333333333333343E-2</v>
      </c>
      <c r="S329" s="104">
        <v>8.3333333333333343E-2</v>
      </c>
      <c r="T329" s="104">
        <v>8.3333333333333343E-2</v>
      </c>
      <c r="U329" s="143">
        <v>8.3333333333333343E-2</v>
      </c>
      <c r="V329" s="104">
        <v>8.3333333333333343E-2</v>
      </c>
      <c r="W329" s="104">
        <v>8.3333333333333343E-2</v>
      </c>
      <c r="X329" s="104">
        <v>8.3333333333333343E-2</v>
      </c>
      <c r="Y329" s="104">
        <v>8.3333333333333343E-2</v>
      </c>
      <c r="Z329" s="104">
        <v>8.3333333333333343E-2</v>
      </c>
      <c r="AA329" s="104">
        <v>8.3333333333333343E-2</v>
      </c>
      <c r="AB329" s="198">
        <f t="shared" si="93"/>
        <v>1.0000000000000002</v>
      </c>
      <c r="AC329" s="105">
        <v>0</v>
      </c>
      <c r="AD329" s="105">
        <v>0.05</v>
      </c>
      <c r="AE329" s="105">
        <v>0.05</v>
      </c>
      <c r="AF329" s="105">
        <v>0</v>
      </c>
      <c r="AG329" s="104">
        <v>0.1</v>
      </c>
      <c r="AH329" s="143">
        <v>0</v>
      </c>
      <c r="AI329" s="105">
        <v>0</v>
      </c>
      <c r="AJ329" s="105">
        <v>0</v>
      </c>
      <c r="AK329" s="105">
        <v>0</v>
      </c>
      <c r="AL329" s="105">
        <v>0</v>
      </c>
      <c r="AM329" s="105">
        <v>0</v>
      </c>
      <c r="AN329" s="105">
        <v>0</v>
      </c>
      <c r="AO329" s="21">
        <f t="shared" si="94"/>
        <v>0.2</v>
      </c>
      <c r="AP329" s="189">
        <f t="shared" si="91"/>
        <v>0.39999999999999991</v>
      </c>
      <c r="AQ329" s="91" t="str">
        <f>+IF(AP329="","",IF(AND(SUM($P329:U329)=1,SUM($AC329:AH329)=1),"TERMINADA",IF(SUM($P329:U329)=0,"SIN INICIAR",IF(AP329&gt;1,"ADELANTADA",IF(AP329&lt;0.6,"CRÍTICA",IF(AP329&lt;0.95,"EN PROCESO","GESTIÓN NORMAL"))))))</f>
        <v>CRÍTICA</v>
      </c>
      <c r="AR329" s="38" t="str">
        <f t="shared" si="85"/>
        <v>L</v>
      </c>
      <c r="AS329" s="71" t="s">
        <v>1160</v>
      </c>
      <c r="AT329" s="71" t="s">
        <v>1470</v>
      </c>
      <c r="AU329" s="71" t="s">
        <v>1580</v>
      </c>
      <c r="BA329" s="236">
        <f t="shared" si="92"/>
        <v>0.8</v>
      </c>
    </row>
    <row r="330" spans="1:53" ht="39" hidden="1" customHeight="1" outlineLevel="4" x14ac:dyDescent="0.2">
      <c r="A330" s="258"/>
      <c r="B330" s="256"/>
      <c r="C330" s="10" t="s">
        <v>251</v>
      </c>
      <c r="D330" s="10" t="s">
        <v>251</v>
      </c>
      <c r="E330" s="10" t="s">
        <v>301</v>
      </c>
      <c r="F330" s="5">
        <v>42384</v>
      </c>
      <c r="G330" s="5">
        <v>42704</v>
      </c>
      <c r="H330" s="10" t="s">
        <v>292</v>
      </c>
      <c r="I330" s="10" t="s">
        <v>41</v>
      </c>
      <c r="J330" s="10" t="s">
        <v>310</v>
      </c>
      <c r="K330" s="10">
        <v>2</v>
      </c>
      <c r="L330" s="6">
        <v>960000</v>
      </c>
      <c r="M330" s="6" t="e">
        <f>+IF(#REF!="Si",#REF!*#REF!,#REF!*#REF!)</f>
        <v>#REF!</v>
      </c>
      <c r="N330" s="103" t="s">
        <v>192</v>
      </c>
      <c r="O330" s="103" t="s">
        <v>210</v>
      </c>
      <c r="P330" s="104">
        <v>8.3333333333333343E-2</v>
      </c>
      <c r="Q330" s="104">
        <v>8.3333333333333343E-2</v>
      </c>
      <c r="R330" s="104">
        <v>8.3333333333333343E-2</v>
      </c>
      <c r="S330" s="104">
        <v>8.3333333333333343E-2</v>
      </c>
      <c r="T330" s="104">
        <v>8.3333333333333343E-2</v>
      </c>
      <c r="U330" s="143">
        <v>8.3333333333333343E-2</v>
      </c>
      <c r="V330" s="104">
        <v>8.3333333333333343E-2</v>
      </c>
      <c r="W330" s="104">
        <v>8.3333333333333343E-2</v>
      </c>
      <c r="X330" s="104">
        <v>8.3333333333333343E-2</v>
      </c>
      <c r="Y330" s="104">
        <v>8.3333333333333343E-2</v>
      </c>
      <c r="Z330" s="104">
        <v>8.3333333333333343E-2</v>
      </c>
      <c r="AA330" s="104">
        <v>8.3333333333333343E-2</v>
      </c>
      <c r="AB330" s="198">
        <f t="shared" si="93"/>
        <v>1.0000000000000002</v>
      </c>
      <c r="AC330" s="105">
        <v>0</v>
      </c>
      <c r="AD330" s="105">
        <v>0.05</v>
      </c>
      <c r="AE330" s="105">
        <v>0.05</v>
      </c>
      <c r="AF330" s="105">
        <v>0</v>
      </c>
      <c r="AG330" s="104">
        <v>0.1</v>
      </c>
      <c r="AH330" s="143">
        <v>0</v>
      </c>
      <c r="AI330" s="105">
        <v>0</v>
      </c>
      <c r="AJ330" s="105">
        <v>0</v>
      </c>
      <c r="AK330" s="105">
        <v>0</v>
      </c>
      <c r="AL330" s="105">
        <v>0</v>
      </c>
      <c r="AM330" s="105">
        <v>0</v>
      </c>
      <c r="AN330" s="105">
        <v>0</v>
      </c>
      <c r="AO330" s="21">
        <f t="shared" si="94"/>
        <v>0.2</v>
      </c>
      <c r="AP330" s="189">
        <f t="shared" si="91"/>
        <v>0.39999999999999991</v>
      </c>
      <c r="AQ330" s="91" t="str">
        <f>+IF(AP330="","",IF(AND(SUM($P330:U330)=1,SUM($AC330:AH330)=1),"TERMINADA",IF(SUM($P330:U330)=0,"SIN INICIAR",IF(AP330&gt;1,"ADELANTADA",IF(AP330&lt;0.6,"CRÍTICA",IF(AP330&lt;0.95,"EN PROCESO","GESTIÓN NORMAL"))))))</f>
        <v>CRÍTICA</v>
      </c>
      <c r="AR330" s="38" t="str">
        <f t="shared" si="85"/>
        <v>L</v>
      </c>
      <c r="AS330" s="71" t="s">
        <v>1160</v>
      </c>
      <c r="AT330" s="71" t="s">
        <v>1470</v>
      </c>
      <c r="AU330" s="71" t="s">
        <v>1580</v>
      </c>
      <c r="BA330" s="236">
        <f t="shared" si="92"/>
        <v>0.8</v>
      </c>
    </row>
    <row r="331" spans="1:53" ht="39" hidden="1" customHeight="1" outlineLevel="4" x14ac:dyDescent="0.2">
      <c r="A331" s="258"/>
      <c r="B331" s="256"/>
      <c r="C331" s="10" t="s">
        <v>251</v>
      </c>
      <c r="D331" s="10" t="s">
        <v>251</v>
      </c>
      <c r="E331" s="10" t="s">
        <v>301</v>
      </c>
      <c r="F331" s="5">
        <v>42384</v>
      </c>
      <c r="G331" s="5">
        <v>42704</v>
      </c>
      <c r="H331" s="10" t="s">
        <v>292</v>
      </c>
      <c r="I331" s="10" t="s">
        <v>41</v>
      </c>
      <c r="J331" s="10" t="s">
        <v>935</v>
      </c>
      <c r="K331" s="10">
        <v>5</v>
      </c>
      <c r="L331" s="6">
        <v>272000</v>
      </c>
      <c r="M331" s="6" t="e">
        <f>+IF(#REF!="Si",#REF!*#REF!,#REF!*#REF!)</f>
        <v>#REF!</v>
      </c>
      <c r="N331" s="103" t="s">
        <v>192</v>
      </c>
      <c r="O331" s="103" t="s">
        <v>210</v>
      </c>
      <c r="P331" s="104">
        <v>8.3333333333333343E-2</v>
      </c>
      <c r="Q331" s="104">
        <v>8.3333333333333343E-2</v>
      </c>
      <c r="R331" s="104">
        <v>8.3333333333333343E-2</v>
      </c>
      <c r="S331" s="104">
        <v>8.3333333333333343E-2</v>
      </c>
      <c r="T331" s="104">
        <v>8.3333333333333343E-2</v>
      </c>
      <c r="U331" s="143">
        <v>8.3333333333333343E-2</v>
      </c>
      <c r="V331" s="104">
        <v>8.3333333333333343E-2</v>
      </c>
      <c r="W331" s="104">
        <v>8.3333333333333343E-2</v>
      </c>
      <c r="X331" s="104">
        <v>8.3333333333333343E-2</v>
      </c>
      <c r="Y331" s="104">
        <v>8.3333333333333343E-2</v>
      </c>
      <c r="Z331" s="104">
        <v>8.3333333333333343E-2</v>
      </c>
      <c r="AA331" s="104">
        <v>8.3333333333333343E-2</v>
      </c>
      <c r="AB331" s="198">
        <f t="shared" si="93"/>
        <v>1.0000000000000002</v>
      </c>
      <c r="AC331" s="105">
        <v>0</v>
      </c>
      <c r="AD331" s="105">
        <v>0.05</v>
      </c>
      <c r="AE331" s="105">
        <v>0.05</v>
      </c>
      <c r="AF331" s="105">
        <v>0</v>
      </c>
      <c r="AG331" s="104">
        <v>0.1</v>
      </c>
      <c r="AH331" s="143">
        <v>0</v>
      </c>
      <c r="AI331" s="105">
        <v>0</v>
      </c>
      <c r="AJ331" s="105">
        <v>0</v>
      </c>
      <c r="AK331" s="105">
        <v>0</v>
      </c>
      <c r="AL331" s="105">
        <v>0</v>
      </c>
      <c r="AM331" s="105">
        <v>0</v>
      </c>
      <c r="AN331" s="105">
        <v>0</v>
      </c>
      <c r="AO331" s="21">
        <f t="shared" si="94"/>
        <v>0.2</v>
      </c>
      <c r="AP331" s="189">
        <f t="shared" si="91"/>
        <v>0.39999999999999991</v>
      </c>
      <c r="AQ331" s="91" t="str">
        <f>+IF(AP331="","",IF(AND(SUM($P331:U331)=1,SUM($AC331:AH331)=1),"TERMINADA",IF(SUM($P331:U331)=0,"SIN INICIAR",IF(AP331&gt;1,"ADELANTADA",IF(AP331&lt;0.6,"CRÍTICA",IF(AP331&lt;0.95,"EN PROCESO","GESTIÓN NORMAL"))))))</f>
        <v>CRÍTICA</v>
      </c>
      <c r="AR331" s="38" t="str">
        <f t="shared" si="85"/>
        <v>L</v>
      </c>
      <c r="AS331" s="71" t="s">
        <v>1160</v>
      </c>
      <c r="AT331" s="71" t="s">
        <v>1470</v>
      </c>
      <c r="AU331" s="71" t="s">
        <v>1580</v>
      </c>
      <c r="BA331" s="236">
        <f t="shared" si="92"/>
        <v>0.8</v>
      </c>
    </row>
    <row r="332" spans="1:53" ht="39" hidden="1" customHeight="1" outlineLevel="4" x14ac:dyDescent="0.2">
      <c r="A332" s="258"/>
      <c r="B332" s="256"/>
      <c r="C332" s="10" t="s">
        <v>251</v>
      </c>
      <c r="D332" s="10" t="s">
        <v>251</v>
      </c>
      <c r="E332" s="10" t="s">
        <v>301</v>
      </c>
      <c r="F332" s="5">
        <v>42384</v>
      </c>
      <c r="G332" s="5">
        <v>42704</v>
      </c>
      <c r="H332" s="10" t="s">
        <v>292</v>
      </c>
      <c r="I332" s="10" t="s">
        <v>41</v>
      </c>
      <c r="J332" s="10" t="s">
        <v>936</v>
      </c>
      <c r="K332" s="10">
        <v>5</v>
      </c>
      <c r="L332" s="6">
        <v>320000</v>
      </c>
      <c r="M332" s="6" t="e">
        <f>+IF(#REF!="Si",#REF!*#REF!,#REF!*#REF!)</f>
        <v>#REF!</v>
      </c>
      <c r="N332" s="103" t="s">
        <v>192</v>
      </c>
      <c r="O332" s="103" t="s">
        <v>210</v>
      </c>
      <c r="P332" s="104">
        <v>8.3333333333333343E-2</v>
      </c>
      <c r="Q332" s="104">
        <v>8.3333333333333343E-2</v>
      </c>
      <c r="R332" s="104">
        <v>8.3333333333333343E-2</v>
      </c>
      <c r="S332" s="104">
        <v>8.3333333333333343E-2</v>
      </c>
      <c r="T332" s="104">
        <v>8.3333333333333343E-2</v>
      </c>
      <c r="U332" s="143">
        <v>8.3333333333333343E-2</v>
      </c>
      <c r="V332" s="104">
        <v>8.3333333333333343E-2</v>
      </c>
      <c r="W332" s="104">
        <v>8.3333333333333343E-2</v>
      </c>
      <c r="X332" s="104">
        <v>8.3333333333333343E-2</v>
      </c>
      <c r="Y332" s="104">
        <v>8.3333333333333343E-2</v>
      </c>
      <c r="Z332" s="104">
        <v>8.3333333333333343E-2</v>
      </c>
      <c r="AA332" s="104">
        <v>8.3333333333333343E-2</v>
      </c>
      <c r="AB332" s="198">
        <f t="shared" si="93"/>
        <v>1.0000000000000002</v>
      </c>
      <c r="AC332" s="105">
        <v>0</v>
      </c>
      <c r="AD332" s="105">
        <v>0.05</v>
      </c>
      <c r="AE332" s="105">
        <v>0.05</v>
      </c>
      <c r="AF332" s="105">
        <v>0</v>
      </c>
      <c r="AG332" s="104">
        <v>0.1</v>
      </c>
      <c r="AH332" s="143">
        <v>0</v>
      </c>
      <c r="AI332" s="105">
        <v>0</v>
      </c>
      <c r="AJ332" s="105">
        <v>0</v>
      </c>
      <c r="AK332" s="105">
        <v>0</v>
      </c>
      <c r="AL332" s="105">
        <v>0</v>
      </c>
      <c r="AM332" s="105">
        <v>0</v>
      </c>
      <c r="AN332" s="105">
        <v>0</v>
      </c>
      <c r="AO332" s="21">
        <f t="shared" si="94"/>
        <v>0.2</v>
      </c>
      <c r="AP332" s="189">
        <f t="shared" si="91"/>
        <v>0.39999999999999991</v>
      </c>
      <c r="AQ332" s="91" t="str">
        <f>+IF(AP332="","",IF(AND(SUM($P332:U332)=1,SUM($AC332:AH332)=1),"TERMINADA",IF(SUM($P332:U332)=0,"SIN INICIAR",IF(AP332&gt;1,"ADELANTADA",IF(AP332&lt;0.6,"CRÍTICA",IF(AP332&lt;0.95,"EN PROCESO","GESTIÓN NORMAL"))))))</f>
        <v>CRÍTICA</v>
      </c>
      <c r="AR332" s="38" t="str">
        <f t="shared" si="85"/>
        <v>L</v>
      </c>
      <c r="AS332" s="71" t="s">
        <v>1160</v>
      </c>
      <c r="AT332" s="71" t="s">
        <v>1470</v>
      </c>
      <c r="AU332" s="71" t="s">
        <v>1580</v>
      </c>
      <c r="BA332" s="236">
        <f t="shared" si="92"/>
        <v>0.8</v>
      </c>
    </row>
    <row r="333" spans="1:53" ht="39" hidden="1" customHeight="1" outlineLevel="4" x14ac:dyDescent="0.2">
      <c r="A333" s="258"/>
      <c r="B333" s="256"/>
      <c r="C333" s="10" t="s">
        <v>251</v>
      </c>
      <c r="D333" s="10" t="s">
        <v>251</v>
      </c>
      <c r="E333" s="10" t="s">
        <v>301</v>
      </c>
      <c r="F333" s="5">
        <v>42384</v>
      </c>
      <c r="G333" s="5">
        <v>42704</v>
      </c>
      <c r="H333" s="10" t="s">
        <v>292</v>
      </c>
      <c r="I333" s="10" t="s">
        <v>41</v>
      </c>
      <c r="J333" s="10" t="s">
        <v>937</v>
      </c>
      <c r="K333" s="10">
        <v>1</v>
      </c>
      <c r="L333" s="6">
        <v>12800000</v>
      </c>
      <c r="M333" s="6" t="e">
        <f>+IF(#REF!="Si",#REF!*#REF!,#REF!*#REF!)</f>
        <v>#REF!</v>
      </c>
      <c r="N333" s="103" t="s">
        <v>192</v>
      </c>
      <c r="O333" s="103" t="s">
        <v>210</v>
      </c>
      <c r="P333" s="104">
        <v>8.3333333333333343E-2</v>
      </c>
      <c r="Q333" s="104">
        <v>8.3333333333333343E-2</v>
      </c>
      <c r="R333" s="104">
        <v>8.3333333333333343E-2</v>
      </c>
      <c r="S333" s="104">
        <v>8.3333333333333343E-2</v>
      </c>
      <c r="T333" s="104">
        <v>8.3333333333333343E-2</v>
      </c>
      <c r="U333" s="143">
        <v>8.3333333333333343E-2</v>
      </c>
      <c r="V333" s="104">
        <v>8.3333333333333343E-2</v>
      </c>
      <c r="W333" s="104">
        <v>8.3333333333333343E-2</v>
      </c>
      <c r="X333" s="104">
        <v>8.3333333333333343E-2</v>
      </c>
      <c r="Y333" s="104">
        <v>8.3333333333333343E-2</v>
      </c>
      <c r="Z333" s="104">
        <v>8.3333333333333343E-2</v>
      </c>
      <c r="AA333" s="104">
        <v>8.3333333333333343E-2</v>
      </c>
      <c r="AB333" s="198">
        <f t="shared" si="93"/>
        <v>1.0000000000000002</v>
      </c>
      <c r="AC333" s="105">
        <v>0</v>
      </c>
      <c r="AD333" s="105">
        <v>0.05</v>
      </c>
      <c r="AE333" s="105">
        <v>0.05</v>
      </c>
      <c r="AF333" s="105">
        <v>0</v>
      </c>
      <c r="AG333" s="104">
        <v>0.1</v>
      </c>
      <c r="AH333" s="143">
        <v>0</v>
      </c>
      <c r="AI333" s="105">
        <v>0</v>
      </c>
      <c r="AJ333" s="105">
        <v>0</v>
      </c>
      <c r="AK333" s="105">
        <v>0</v>
      </c>
      <c r="AL333" s="105">
        <v>0</v>
      </c>
      <c r="AM333" s="105">
        <v>0</v>
      </c>
      <c r="AN333" s="105">
        <v>0</v>
      </c>
      <c r="AO333" s="21">
        <f t="shared" si="94"/>
        <v>0.2</v>
      </c>
      <c r="AP333" s="189">
        <f t="shared" si="91"/>
        <v>0.39999999999999991</v>
      </c>
      <c r="AQ333" s="91" t="str">
        <f>+IF(AP333="","",IF(AND(SUM($P333:U333)=1,SUM($AC333:AH333)=1),"TERMINADA",IF(SUM($P333:U333)=0,"SIN INICIAR",IF(AP333&gt;1,"ADELANTADA",IF(AP333&lt;0.6,"CRÍTICA",IF(AP333&lt;0.95,"EN PROCESO","GESTIÓN NORMAL"))))))</f>
        <v>CRÍTICA</v>
      </c>
      <c r="AR333" s="38" t="str">
        <f t="shared" si="85"/>
        <v>L</v>
      </c>
      <c r="AS333" s="71" t="s">
        <v>1160</v>
      </c>
      <c r="AT333" s="71" t="s">
        <v>1470</v>
      </c>
      <c r="AU333" s="71" t="s">
        <v>1580</v>
      </c>
      <c r="BA333" s="236">
        <f t="shared" si="92"/>
        <v>0.8</v>
      </c>
    </row>
    <row r="334" spans="1:53" ht="39" hidden="1" customHeight="1" outlineLevel="4" x14ac:dyDescent="0.2">
      <c r="A334" s="258"/>
      <c r="B334" s="256"/>
      <c r="C334" s="10" t="s">
        <v>251</v>
      </c>
      <c r="D334" s="10" t="s">
        <v>251</v>
      </c>
      <c r="E334" s="10" t="s">
        <v>301</v>
      </c>
      <c r="F334" s="5">
        <v>42384</v>
      </c>
      <c r="G334" s="5">
        <v>42704</v>
      </c>
      <c r="H334" s="10" t="s">
        <v>292</v>
      </c>
      <c r="I334" s="10" t="s">
        <v>41</v>
      </c>
      <c r="J334" s="10" t="s">
        <v>311</v>
      </c>
      <c r="K334" s="10">
        <v>1</v>
      </c>
      <c r="L334" s="6">
        <v>10000000</v>
      </c>
      <c r="M334" s="6" t="e">
        <f>+IF(#REF!="Si",#REF!*#REF!,#REF!*#REF!)</f>
        <v>#REF!</v>
      </c>
      <c r="N334" s="103" t="s">
        <v>192</v>
      </c>
      <c r="O334" s="103" t="s">
        <v>210</v>
      </c>
      <c r="P334" s="104">
        <v>8.3333333333333343E-2</v>
      </c>
      <c r="Q334" s="104">
        <v>8.3333333333333343E-2</v>
      </c>
      <c r="R334" s="104">
        <v>8.3333333333333343E-2</v>
      </c>
      <c r="S334" s="104">
        <v>8.3333333333333343E-2</v>
      </c>
      <c r="T334" s="104">
        <v>8.3333333333333343E-2</v>
      </c>
      <c r="U334" s="143">
        <v>8.3333333333333343E-2</v>
      </c>
      <c r="V334" s="104">
        <v>8.3333333333333343E-2</v>
      </c>
      <c r="W334" s="104">
        <v>8.3333333333333343E-2</v>
      </c>
      <c r="X334" s="104">
        <v>8.3333333333333343E-2</v>
      </c>
      <c r="Y334" s="104">
        <v>8.3333333333333343E-2</v>
      </c>
      <c r="Z334" s="104">
        <v>8.3333333333333343E-2</v>
      </c>
      <c r="AA334" s="104">
        <v>8.3333333333333343E-2</v>
      </c>
      <c r="AB334" s="198">
        <f t="shared" si="93"/>
        <v>1.0000000000000002</v>
      </c>
      <c r="AC334" s="105">
        <v>0</v>
      </c>
      <c r="AD334" s="105">
        <v>0.05</v>
      </c>
      <c r="AE334" s="105">
        <v>0.05</v>
      </c>
      <c r="AF334" s="105">
        <v>0</v>
      </c>
      <c r="AG334" s="104">
        <v>0.1</v>
      </c>
      <c r="AH334" s="143">
        <v>0</v>
      </c>
      <c r="AI334" s="105">
        <v>0</v>
      </c>
      <c r="AJ334" s="105">
        <v>0</v>
      </c>
      <c r="AK334" s="105">
        <v>0</v>
      </c>
      <c r="AL334" s="105">
        <v>0</v>
      </c>
      <c r="AM334" s="105">
        <v>0</v>
      </c>
      <c r="AN334" s="105">
        <v>0</v>
      </c>
      <c r="AO334" s="21">
        <f t="shared" si="94"/>
        <v>0.2</v>
      </c>
      <c r="AP334" s="189">
        <f t="shared" si="91"/>
        <v>0.39999999999999991</v>
      </c>
      <c r="AQ334" s="91" t="str">
        <f>+IF(AP334="","",IF(AND(SUM($P334:U334)=1,SUM($AC334:AH334)=1),"TERMINADA",IF(SUM($P334:U334)=0,"SIN INICIAR",IF(AP334&gt;1,"ADELANTADA",IF(AP334&lt;0.6,"CRÍTICA",IF(AP334&lt;0.95,"EN PROCESO","GESTIÓN NORMAL"))))))</f>
        <v>CRÍTICA</v>
      </c>
      <c r="AR334" s="38" t="str">
        <f t="shared" si="85"/>
        <v>L</v>
      </c>
      <c r="AS334" s="71" t="s">
        <v>1160</v>
      </c>
      <c r="AT334" s="71" t="s">
        <v>1470</v>
      </c>
      <c r="AU334" s="71" t="s">
        <v>1580</v>
      </c>
      <c r="BA334" s="236">
        <f t="shared" si="92"/>
        <v>0.8</v>
      </c>
    </row>
    <row r="335" spans="1:53" ht="39" hidden="1" customHeight="1" outlineLevel="4" x14ac:dyDescent="0.2">
      <c r="A335" s="258"/>
      <c r="B335" s="256"/>
      <c r="C335" s="10" t="s">
        <v>251</v>
      </c>
      <c r="D335" s="10" t="s">
        <v>251</v>
      </c>
      <c r="E335" s="10" t="s">
        <v>301</v>
      </c>
      <c r="F335" s="5">
        <v>42384</v>
      </c>
      <c r="G335" s="5">
        <v>42704</v>
      </c>
      <c r="H335" s="10" t="s">
        <v>292</v>
      </c>
      <c r="I335" s="10" t="s">
        <v>41</v>
      </c>
      <c r="J335" s="10" t="s">
        <v>938</v>
      </c>
      <c r="K335" s="10">
        <v>1</v>
      </c>
      <c r="L335" s="6">
        <v>3200000</v>
      </c>
      <c r="M335" s="6" t="e">
        <f>+IF(#REF!="Si",#REF!*#REF!,#REF!*#REF!)</f>
        <v>#REF!</v>
      </c>
      <c r="N335" s="103" t="s">
        <v>192</v>
      </c>
      <c r="O335" s="103" t="s">
        <v>210</v>
      </c>
      <c r="P335" s="104">
        <v>8.3333333333333343E-2</v>
      </c>
      <c r="Q335" s="104">
        <v>8.3333333333333343E-2</v>
      </c>
      <c r="R335" s="104">
        <v>8.3333333333333343E-2</v>
      </c>
      <c r="S335" s="104">
        <v>8.3333333333333343E-2</v>
      </c>
      <c r="T335" s="104">
        <v>8.3333333333333343E-2</v>
      </c>
      <c r="U335" s="143">
        <v>8.3333333333333343E-2</v>
      </c>
      <c r="V335" s="104">
        <v>8.3333333333333343E-2</v>
      </c>
      <c r="W335" s="104">
        <v>8.3333333333333343E-2</v>
      </c>
      <c r="X335" s="104">
        <v>8.3333333333333343E-2</v>
      </c>
      <c r="Y335" s="104">
        <v>8.3333333333333343E-2</v>
      </c>
      <c r="Z335" s="104">
        <v>8.3333333333333343E-2</v>
      </c>
      <c r="AA335" s="104">
        <v>8.3333333333333343E-2</v>
      </c>
      <c r="AB335" s="198">
        <f t="shared" si="93"/>
        <v>1.0000000000000002</v>
      </c>
      <c r="AC335" s="105">
        <v>0</v>
      </c>
      <c r="AD335" s="105">
        <v>0.05</v>
      </c>
      <c r="AE335" s="105">
        <v>0.05</v>
      </c>
      <c r="AF335" s="105">
        <v>0</v>
      </c>
      <c r="AG335" s="104">
        <v>0.1</v>
      </c>
      <c r="AH335" s="143">
        <v>0</v>
      </c>
      <c r="AI335" s="105">
        <v>0</v>
      </c>
      <c r="AJ335" s="105">
        <v>0</v>
      </c>
      <c r="AK335" s="105">
        <v>0</v>
      </c>
      <c r="AL335" s="105">
        <v>0</v>
      </c>
      <c r="AM335" s="105">
        <v>0</v>
      </c>
      <c r="AN335" s="105">
        <v>0</v>
      </c>
      <c r="AO335" s="21">
        <f t="shared" si="94"/>
        <v>0.2</v>
      </c>
      <c r="AP335" s="189">
        <f t="shared" si="91"/>
        <v>0.39999999999999991</v>
      </c>
      <c r="AQ335" s="91" t="str">
        <f>+IF(AP335="","",IF(AND(SUM($P335:U335)=1,SUM($AC335:AH335)=1),"TERMINADA",IF(SUM($P335:U335)=0,"SIN INICIAR",IF(AP335&gt;1,"ADELANTADA",IF(AP335&lt;0.6,"CRÍTICA",IF(AP335&lt;0.95,"EN PROCESO","GESTIÓN NORMAL"))))))</f>
        <v>CRÍTICA</v>
      </c>
      <c r="AR335" s="38" t="str">
        <f t="shared" si="85"/>
        <v>L</v>
      </c>
      <c r="AS335" s="71" t="s">
        <v>1160</v>
      </c>
      <c r="AT335" s="71" t="s">
        <v>1470</v>
      </c>
      <c r="AU335" s="71" t="s">
        <v>1580</v>
      </c>
      <c r="BA335" s="236">
        <f t="shared" si="92"/>
        <v>0.8</v>
      </c>
    </row>
    <row r="336" spans="1:53" ht="39" hidden="1" customHeight="1" outlineLevel="4" x14ac:dyDescent="0.2">
      <c r="A336" s="258"/>
      <c r="B336" s="256"/>
      <c r="C336" s="10" t="s">
        <v>251</v>
      </c>
      <c r="D336" s="10" t="s">
        <v>251</v>
      </c>
      <c r="E336" s="10" t="s">
        <v>301</v>
      </c>
      <c r="F336" s="5">
        <v>42384</v>
      </c>
      <c r="G336" s="5">
        <v>42704</v>
      </c>
      <c r="H336" s="10" t="s">
        <v>292</v>
      </c>
      <c r="I336" s="10" t="s">
        <v>41</v>
      </c>
      <c r="J336" s="10" t="s">
        <v>312</v>
      </c>
      <c r="K336" s="10">
        <v>3</v>
      </c>
      <c r="L336" s="6">
        <v>3000000</v>
      </c>
      <c r="M336" s="6" t="e">
        <f>+IF(#REF!="Si",#REF!*#REF!,#REF!*#REF!)</f>
        <v>#REF!</v>
      </c>
      <c r="N336" s="103" t="s">
        <v>192</v>
      </c>
      <c r="O336" s="103" t="s">
        <v>210</v>
      </c>
      <c r="P336" s="104">
        <v>8.3333333333333343E-2</v>
      </c>
      <c r="Q336" s="104">
        <v>8.3333333333333343E-2</v>
      </c>
      <c r="R336" s="104">
        <v>8.3333333333333343E-2</v>
      </c>
      <c r="S336" s="104">
        <v>8.3333333333333343E-2</v>
      </c>
      <c r="T336" s="104">
        <v>8.3333333333333343E-2</v>
      </c>
      <c r="U336" s="143">
        <v>8.3333333333333343E-2</v>
      </c>
      <c r="V336" s="104">
        <v>8.3333333333333343E-2</v>
      </c>
      <c r="W336" s="104">
        <v>8.3333333333333343E-2</v>
      </c>
      <c r="X336" s="104">
        <v>8.3333333333333343E-2</v>
      </c>
      <c r="Y336" s="104">
        <v>8.3333333333333343E-2</v>
      </c>
      <c r="Z336" s="104">
        <v>8.3333333333333343E-2</v>
      </c>
      <c r="AA336" s="104">
        <v>8.3333333333333343E-2</v>
      </c>
      <c r="AB336" s="198">
        <f t="shared" si="93"/>
        <v>1.0000000000000002</v>
      </c>
      <c r="AC336" s="105">
        <v>0</v>
      </c>
      <c r="AD336" s="105">
        <v>0.05</v>
      </c>
      <c r="AE336" s="105">
        <v>0.05</v>
      </c>
      <c r="AF336" s="105">
        <v>0</v>
      </c>
      <c r="AG336" s="104">
        <v>0.1</v>
      </c>
      <c r="AH336" s="143">
        <v>0</v>
      </c>
      <c r="AI336" s="105">
        <v>0</v>
      </c>
      <c r="AJ336" s="105">
        <v>0</v>
      </c>
      <c r="AK336" s="105">
        <v>0</v>
      </c>
      <c r="AL336" s="105">
        <v>0</v>
      </c>
      <c r="AM336" s="105">
        <v>0</v>
      </c>
      <c r="AN336" s="105">
        <v>0</v>
      </c>
      <c r="AO336" s="21">
        <f t="shared" si="94"/>
        <v>0.2</v>
      </c>
      <c r="AP336" s="189">
        <f t="shared" si="91"/>
        <v>0.39999999999999991</v>
      </c>
      <c r="AQ336" s="91" t="str">
        <f>+IF(AP336="","",IF(AND(SUM($P336:U336)=1,SUM($AC336:AH336)=1),"TERMINADA",IF(SUM($P336:U336)=0,"SIN INICIAR",IF(AP336&gt;1,"ADELANTADA",IF(AP336&lt;0.6,"CRÍTICA",IF(AP336&lt;0.95,"EN PROCESO","GESTIÓN NORMAL"))))))</f>
        <v>CRÍTICA</v>
      </c>
      <c r="AR336" s="38" t="str">
        <f t="shared" si="85"/>
        <v>L</v>
      </c>
      <c r="AS336" s="71" t="s">
        <v>1160</v>
      </c>
      <c r="AT336" s="71" t="s">
        <v>1470</v>
      </c>
      <c r="AU336" s="71" t="s">
        <v>1580</v>
      </c>
      <c r="BA336" s="236">
        <f t="shared" si="92"/>
        <v>0.8</v>
      </c>
    </row>
    <row r="337" spans="1:53" ht="39" hidden="1" customHeight="1" outlineLevel="4" x14ac:dyDescent="0.2">
      <c r="A337" s="258"/>
      <c r="B337" s="256"/>
      <c r="C337" s="10" t="s">
        <v>251</v>
      </c>
      <c r="D337" s="10" t="s">
        <v>251</v>
      </c>
      <c r="E337" s="10" t="s">
        <v>301</v>
      </c>
      <c r="F337" s="5">
        <v>42384</v>
      </c>
      <c r="G337" s="5">
        <v>42704</v>
      </c>
      <c r="H337" s="10" t="s">
        <v>292</v>
      </c>
      <c r="I337" s="10" t="s">
        <v>41</v>
      </c>
      <c r="J337" s="10" t="s">
        <v>313</v>
      </c>
      <c r="K337" s="10">
        <v>3</v>
      </c>
      <c r="L337" s="6">
        <v>400000</v>
      </c>
      <c r="M337" s="6" t="e">
        <f>+IF(#REF!="Si",#REF!*#REF!,#REF!*#REF!)</f>
        <v>#REF!</v>
      </c>
      <c r="N337" s="103" t="s">
        <v>192</v>
      </c>
      <c r="O337" s="103" t="s">
        <v>210</v>
      </c>
      <c r="P337" s="104">
        <v>8.3333333333333343E-2</v>
      </c>
      <c r="Q337" s="104">
        <v>8.3333333333333343E-2</v>
      </c>
      <c r="R337" s="104">
        <v>8.3333333333333343E-2</v>
      </c>
      <c r="S337" s="104">
        <v>8.3333333333333343E-2</v>
      </c>
      <c r="T337" s="104">
        <v>8.3333333333333343E-2</v>
      </c>
      <c r="U337" s="143">
        <v>8.3333333333333343E-2</v>
      </c>
      <c r="V337" s="104">
        <v>8.3333333333333343E-2</v>
      </c>
      <c r="W337" s="104">
        <v>8.3333333333333343E-2</v>
      </c>
      <c r="X337" s="104">
        <v>8.3333333333333343E-2</v>
      </c>
      <c r="Y337" s="104">
        <v>8.3333333333333343E-2</v>
      </c>
      <c r="Z337" s="104">
        <v>8.3333333333333343E-2</v>
      </c>
      <c r="AA337" s="104">
        <v>8.3333333333333343E-2</v>
      </c>
      <c r="AB337" s="198">
        <f t="shared" si="93"/>
        <v>1.0000000000000002</v>
      </c>
      <c r="AC337" s="105">
        <v>0</v>
      </c>
      <c r="AD337" s="105">
        <v>0.05</v>
      </c>
      <c r="AE337" s="105">
        <v>0.05</v>
      </c>
      <c r="AF337" s="105">
        <v>0</v>
      </c>
      <c r="AG337" s="104">
        <v>0.1</v>
      </c>
      <c r="AH337" s="143">
        <v>0</v>
      </c>
      <c r="AI337" s="105">
        <v>0</v>
      </c>
      <c r="AJ337" s="105">
        <v>0</v>
      </c>
      <c r="AK337" s="105">
        <v>0</v>
      </c>
      <c r="AL337" s="105">
        <v>0</v>
      </c>
      <c r="AM337" s="105">
        <v>0</v>
      </c>
      <c r="AN337" s="105">
        <v>0</v>
      </c>
      <c r="AO337" s="21">
        <f t="shared" si="94"/>
        <v>0.2</v>
      </c>
      <c r="AP337" s="189">
        <f t="shared" si="91"/>
        <v>0.39999999999999991</v>
      </c>
      <c r="AQ337" s="91" t="str">
        <f>+IF(AP337="","",IF(AND(SUM($P337:U337)=1,SUM($AC337:AH337)=1),"TERMINADA",IF(SUM($P337:U337)=0,"SIN INICIAR",IF(AP337&gt;1,"ADELANTADA",IF(AP337&lt;0.6,"CRÍTICA",IF(AP337&lt;0.95,"EN PROCESO","GESTIÓN NORMAL"))))))</f>
        <v>CRÍTICA</v>
      </c>
      <c r="AR337" s="38" t="str">
        <f t="shared" si="85"/>
        <v>L</v>
      </c>
      <c r="AS337" s="71" t="s">
        <v>1160</v>
      </c>
      <c r="AT337" s="71" t="s">
        <v>1470</v>
      </c>
      <c r="AU337" s="71" t="s">
        <v>1580</v>
      </c>
      <c r="BA337" s="236">
        <f t="shared" si="92"/>
        <v>0.8</v>
      </c>
    </row>
    <row r="338" spans="1:53" ht="39" hidden="1" customHeight="1" outlineLevel="4" x14ac:dyDescent="0.2">
      <c r="A338" s="258"/>
      <c r="B338" s="256"/>
      <c r="C338" s="10" t="s">
        <v>251</v>
      </c>
      <c r="D338" s="10" t="s">
        <v>251</v>
      </c>
      <c r="E338" s="10" t="s">
        <v>301</v>
      </c>
      <c r="F338" s="5">
        <v>42384</v>
      </c>
      <c r="G338" s="5">
        <v>42704</v>
      </c>
      <c r="H338" s="10" t="s">
        <v>292</v>
      </c>
      <c r="I338" s="10" t="s">
        <v>41</v>
      </c>
      <c r="J338" s="10" t="s">
        <v>314</v>
      </c>
      <c r="K338" s="10">
        <v>3</v>
      </c>
      <c r="L338" s="6">
        <v>583333.33333333337</v>
      </c>
      <c r="M338" s="6" t="e">
        <f>+IF(#REF!="Si",#REF!*#REF!,#REF!*#REF!)</f>
        <v>#REF!</v>
      </c>
      <c r="N338" s="103" t="s">
        <v>192</v>
      </c>
      <c r="O338" s="103" t="s">
        <v>210</v>
      </c>
      <c r="P338" s="104">
        <v>8.3333333333333343E-2</v>
      </c>
      <c r="Q338" s="104">
        <v>8.3333333333333343E-2</v>
      </c>
      <c r="R338" s="104">
        <v>8.3333333333333343E-2</v>
      </c>
      <c r="S338" s="104">
        <v>8.3333333333333343E-2</v>
      </c>
      <c r="T338" s="104">
        <v>8.3333333333333343E-2</v>
      </c>
      <c r="U338" s="143">
        <v>8.3333333333333343E-2</v>
      </c>
      <c r="V338" s="104">
        <v>8.3333333333333343E-2</v>
      </c>
      <c r="W338" s="104">
        <v>8.3333333333333343E-2</v>
      </c>
      <c r="X338" s="104">
        <v>8.3333333333333343E-2</v>
      </c>
      <c r="Y338" s="104">
        <v>8.3333333333333343E-2</v>
      </c>
      <c r="Z338" s="104">
        <v>8.3333333333333343E-2</v>
      </c>
      <c r="AA338" s="104">
        <v>8.3333333333333343E-2</v>
      </c>
      <c r="AB338" s="198">
        <f t="shared" si="93"/>
        <v>1.0000000000000002</v>
      </c>
      <c r="AC338" s="105">
        <v>0</v>
      </c>
      <c r="AD338" s="105">
        <v>0.05</v>
      </c>
      <c r="AE338" s="105">
        <v>0.05</v>
      </c>
      <c r="AF338" s="105">
        <v>0</v>
      </c>
      <c r="AG338" s="104">
        <v>0.1</v>
      </c>
      <c r="AH338" s="143">
        <v>0</v>
      </c>
      <c r="AI338" s="105">
        <v>0</v>
      </c>
      <c r="AJ338" s="105">
        <v>0</v>
      </c>
      <c r="AK338" s="105">
        <v>0</v>
      </c>
      <c r="AL338" s="105">
        <v>0</v>
      </c>
      <c r="AM338" s="105">
        <v>0</v>
      </c>
      <c r="AN338" s="105">
        <v>0</v>
      </c>
      <c r="AO338" s="21">
        <f t="shared" si="94"/>
        <v>0.2</v>
      </c>
      <c r="AP338" s="189">
        <f t="shared" si="91"/>
        <v>0.39999999999999991</v>
      </c>
      <c r="AQ338" s="91" t="str">
        <f>+IF(AP338="","",IF(AND(SUM($P338:U338)=1,SUM($AC338:AH338)=1),"TERMINADA",IF(SUM($P338:U338)=0,"SIN INICIAR",IF(AP338&gt;1,"ADELANTADA",IF(AP338&lt;0.6,"CRÍTICA",IF(AP338&lt;0.95,"EN PROCESO","GESTIÓN NORMAL"))))))</f>
        <v>CRÍTICA</v>
      </c>
      <c r="AR338" s="38" t="str">
        <f t="shared" si="85"/>
        <v>L</v>
      </c>
      <c r="AS338" s="71" t="s">
        <v>1160</v>
      </c>
      <c r="AT338" s="71" t="s">
        <v>1470</v>
      </c>
      <c r="AU338" s="71" t="s">
        <v>1580</v>
      </c>
      <c r="BA338" s="236">
        <f t="shared" si="92"/>
        <v>0.8</v>
      </c>
    </row>
    <row r="339" spans="1:53" ht="39" hidden="1" customHeight="1" outlineLevel="4" x14ac:dyDescent="0.2">
      <c r="A339" s="258"/>
      <c r="B339" s="256"/>
      <c r="C339" s="10" t="s">
        <v>251</v>
      </c>
      <c r="D339" s="10" t="s">
        <v>251</v>
      </c>
      <c r="E339" s="10" t="s">
        <v>301</v>
      </c>
      <c r="F339" s="5">
        <v>42384</v>
      </c>
      <c r="G339" s="5">
        <v>42704</v>
      </c>
      <c r="H339" s="10" t="s">
        <v>292</v>
      </c>
      <c r="I339" s="10" t="s">
        <v>41</v>
      </c>
      <c r="J339" s="10" t="s">
        <v>939</v>
      </c>
      <c r="K339" s="10">
        <v>5</v>
      </c>
      <c r="L339" s="6">
        <v>400000</v>
      </c>
      <c r="M339" s="6" t="e">
        <f>+IF(#REF!="Si",#REF!*#REF!,#REF!*#REF!)</f>
        <v>#REF!</v>
      </c>
      <c r="N339" s="103" t="s">
        <v>192</v>
      </c>
      <c r="O339" s="103" t="s">
        <v>210</v>
      </c>
      <c r="P339" s="104">
        <v>8.3333333333333343E-2</v>
      </c>
      <c r="Q339" s="104">
        <v>8.3333333333333343E-2</v>
      </c>
      <c r="R339" s="104">
        <v>8.3333333333333343E-2</v>
      </c>
      <c r="S339" s="104">
        <v>8.3333333333333343E-2</v>
      </c>
      <c r="T339" s="104">
        <v>8.3333333333333343E-2</v>
      </c>
      <c r="U339" s="143">
        <v>8.3333333333333343E-2</v>
      </c>
      <c r="V339" s="104">
        <v>8.3333333333333343E-2</v>
      </c>
      <c r="W339" s="104">
        <v>8.3333333333333343E-2</v>
      </c>
      <c r="X339" s="104">
        <v>8.3333333333333343E-2</v>
      </c>
      <c r="Y339" s="104">
        <v>8.3333333333333343E-2</v>
      </c>
      <c r="Z339" s="104">
        <v>8.3333333333333343E-2</v>
      </c>
      <c r="AA339" s="104">
        <v>8.3333333333333343E-2</v>
      </c>
      <c r="AB339" s="198">
        <f t="shared" si="93"/>
        <v>1.0000000000000002</v>
      </c>
      <c r="AC339" s="105">
        <v>0</v>
      </c>
      <c r="AD339" s="105">
        <v>0.05</v>
      </c>
      <c r="AE339" s="105">
        <v>0.05</v>
      </c>
      <c r="AF339" s="105">
        <v>0</v>
      </c>
      <c r="AG339" s="104">
        <v>0.1</v>
      </c>
      <c r="AH339" s="143">
        <v>0</v>
      </c>
      <c r="AI339" s="105">
        <v>0</v>
      </c>
      <c r="AJ339" s="105">
        <v>0</v>
      </c>
      <c r="AK339" s="105">
        <v>0</v>
      </c>
      <c r="AL339" s="105">
        <v>0</v>
      </c>
      <c r="AM339" s="105">
        <v>0</v>
      </c>
      <c r="AN339" s="105">
        <v>0</v>
      </c>
      <c r="AO339" s="21">
        <f t="shared" si="94"/>
        <v>0.2</v>
      </c>
      <c r="AP339" s="189">
        <f t="shared" si="91"/>
        <v>0.39999999999999991</v>
      </c>
      <c r="AQ339" s="91" t="str">
        <f>+IF(AP339="","",IF(AND(SUM($P339:U339)=1,SUM($AC339:AH339)=1),"TERMINADA",IF(SUM($P339:U339)=0,"SIN INICIAR",IF(AP339&gt;1,"ADELANTADA",IF(AP339&lt;0.6,"CRÍTICA",IF(AP339&lt;0.95,"EN PROCESO","GESTIÓN NORMAL"))))))</f>
        <v>CRÍTICA</v>
      </c>
      <c r="AR339" s="38" t="str">
        <f t="shared" si="85"/>
        <v>L</v>
      </c>
      <c r="AS339" s="71" t="s">
        <v>1160</v>
      </c>
      <c r="AT339" s="71" t="s">
        <v>1470</v>
      </c>
      <c r="AU339" s="71" t="s">
        <v>1580</v>
      </c>
      <c r="BA339" s="236">
        <f t="shared" si="92"/>
        <v>0.8</v>
      </c>
    </row>
    <row r="340" spans="1:53" ht="39" hidden="1" customHeight="1" outlineLevel="4" x14ac:dyDescent="0.2">
      <c r="A340" s="258"/>
      <c r="B340" s="256"/>
      <c r="C340" s="10" t="s">
        <v>251</v>
      </c>
      <c r="D340" s="10" t="s">
        <v>251</v>
      </c>
      <c r="E340" s="10" t="s">
        <v>301</v>
      </c>
      <c r="F340" s="5">
        <v>42384</v>
      </c>
      <c r="G340" s="5">
        <v>42704</v>
      </c>
      <c r="H340" s="10" t="s">
        <v>292</v>
      </c>
      <c r="I340" s="10" t="s">
        <v>41</v>
      </c>
      <c r="J340" s="10" t="s">
        <v>315</v>
      </c>
      <c r="K340" s="10">
        <v>4</v>
      </c>
      <c r="L340" s="6">
        <v>375000</v>
      </c>
      <c r="M340" s="6" t="e">
        <f>+IF(#REF!="Si",#REF!*#REF!,#REF!*#REF!)</f>
        <v>#REF!</v>
      </c>
      <c r="N340" s="103" t="s">
        <v>192</v>
      </c>
      <c r="O340" s="103" t="s">
        <v>210</v>
      </c>
      <c r="P340" s="104">
        <v>8.3333333333333343E-2</v>
      </c>
      <c r="Q340" s="104">
        <v>8.3333333333333343E-2</v>
      </c>
      <c r="R340" s="104">
        <v>8.3333333333333343E-2</v>
      </c>
      <c r="S340" s="104">
        <v>8.3333333333333343E-2</v>
      </c>
      <c r="T340" s="104">
        <v>8.3333333333333343E-2</v>
      </c>
      <c r="U340" s="143">
        <v>8.3333333333333343E-2</v>
      </c>
      <c r="V340" s="104">
        <v>8.3333333333333343E-2</v>
      </c>
      <c r="W340" s="104">
        <v>8.3333333333333343E-2</v>
      </c>
      <c r="X340" s="104">
        <v>8.3333333333333343E-2</v>
      </c>
      <c r="Y340" s="104">
        <v>8.3333333333333343E-2</v>
      </c>
      <c r="Z340" s="104">
        <v>8.3333333333333343E-2</v>
      </c>
      <c r="AA340" s="104">
        <v>8.3333333333333343E-2</v>
      </c>
      <c r="AB340" s="198">
        <f t="shared" si="93"/>
        <v>1.0000000000000002</v>
      </c>
      <c r="AC340" s="105">
        <v>0</v>
      </c>
      <c r="AD340" s="105">
        <v>0.05</v>
      </c>
      <c r="AE340" s="105">
        <v>0.05</v>
      </c>
      <c r="AF340" s="105">
        <v>0</v>
      </c>
      <c r="AG340" s="104">
        <v>0.1</v>
      </c>
      <c r="AH340" s="143">
        <v>0</v>
      </c>
      <c r="AI340" s="105">
        <v>0</v>
      </c>
      <c r="AJ340" s="105">
        <v>0</v>
      </c>
      <c r="AK340" s="105">
        <v>0</v>
      </c>
      <c r="AL340" s="105">
        <v>0</v>
      </c>
      <c r="AM340" s="105">
        <v>0</v>
      </c>
      <c r="AN340" s="105">
        <v>0</v>
      </c>
      <c r="AO340" s="21">
        <f t="shared" si="94"/>
        <v>0.2</v>
      </c>
      <c r="AP340" s="189">
        <f t="shared" si="91"/>
        <v>0.39999999999999991</v>
      </c>
      <c r="AQ340" s="91" t="str">
        <f>+IF(AP340="","",IF(AND(SUM($P340:U340)=1,SUM($AC340:AH340)=1),"TERMINADA",IF(SUM($P340:U340)=0,"SIN INICIAR",IF(AP340&gt;1,"ADELANTADA",IF(AP340&lt;0.6,"CRÍTICA",IF(AP340&lt;0.95,"EN PROCESO","GESTIÓN NORMAL"))))))</f>
        <v>CRÍTICA</v>
      </c>
      <c r="AR340" s="38" t="str">
        <f t="shared" si="85"/>
        <v>L</v>
      </c>
      <c r="AS340" s="71" t="s">
        <v>1160</v>
      </c>
      <c r="AT340" s="71" t="s">
        <v>1470</v>
      </c>
      <c r="AU340" s="71" t="s">
        <v>1580</v>
      </c>
      <c r="BA340" s="236">
        <f t="shared" si="92"/>
        <v>0.8</v>
      </c>
    </row>
    <row r="341" spans="1:53" ht="39" hidden="1" customHeight="1" outlineLevel="4" x14ac:dyDescent="0.2">
      <c r="A341" s="258"/>
      <c r="B341" s="256"/>
      <c r="C341" s="10" t="s">
        <v>251</v>
      </c>
      <c r="D341" s="10" t="s">
        <v>251</v>
      </c>
      <c r="E341" s="10" t="s">
        <v>301</v>
      </c>
      <c r="F341" s="5">
        <v>42384</v>
      </c>
      <c r="G341" s="5">
        <v>42704</v>
      </c>
      <c r="H341" s="10" t="s">
        <v>292</v>
      </c>
      <c r="I341" s="10" t="s">
        <v>41</v>
      </c>
      <c r="J341" s="10" t="s">
        <v>940</v>
      </c>
      <c r="K341" s="10">
        <v>1</v>
      </c>
      <c r="L341" s="6"/>
      <c r="M341" s="6" t="e">
        <f>+IF(#REF!="Si",#REF!*#REF!,#REF!*#REF!)</f>
        <v>#REF!</v>
      </c>
      <c r="N341" s="103" t="s">
        <v>192</v>
      </c>
      <c r="O341" s="103" t="s">
        <v>210</v>
      </c>
      <c r="P341" s="104">
        <v>8.3333333333333343E-2</v>
      </c>
      <c r="Q341" s="104">
        <v>8.3333333333333343E-2</v>
      </c>
      <c r="R341" s="104">
        <v>8.3333333333333343E-2</v>
      </c>
      <c r="S341" s="104">
        <v>8.3333333333333343E-2</v>
      </c>
      <c r="T341" s="104">
        <v>8.3333333333333343E-2</v>
      </c>
      <c r="U341" s="143">
        <v>8.3333333333333343E-2</v>
      </c>
      <c r="V341" s="104">
        <v>8.3333333333333343E-2</v>
      </c>
      <c r="W341" s="104">
        <v>8.3333333333333343E-2</v>
      </c>
      <c r="X341" s="104">
        <v>8.3333333333333343E-2</v>
      </c>
      <c r="Y341" s="104">
        <v>8.3333333333333343E-2</v>
      </c>
      <c r="Z341" s="104">
        <v>8.3333333333333343E-2</v>
      </c>
      <c r="AA341" s="104">
        <v>8.3333333333333343E-2</v>
      </c>
      <c r="AB341" s="198">
        <f t="shared" si="93"/>
        <v>1.0000000000000002</v>
      </c>
      <c r="AC341" s="105">
        <v>0</v>
      </c>
      <c r="AD341" s="105">
        <v>0.05</v>
      </c>
      <c r="AE341" s="105">
        <v>0.05</v>
      </c>
      <c r="AF341" s="105">
        <v>0</v>
      </c>
      <c r="AG341" s="104">
        <v>0.1</v>
      </c>
      <c r="AH341" s="143">
        <v>0</v>
      </c>
      <c r="AI341" s="105">
        <v>0</v>
      </c>
      <c r="AJ341" s="105">
        <v>0</v>
      </c>
      <c r="AK341" s="105">
        <v>0</v>
      </c>
      <c r="AL341" s="105">
        <v>0</v>
      </c>
      <c r="AM341" s="105">
        <v>0</v>
      </c>
      <c r="AN341" s="105">
        <v>0</v>
      </c>
      <c r="AO341" s="21">
        <f t="shared" si="94"/>
        <v>0.2</v>
      </c>
      <c r="AP341" s="189">
        <f t="shared" si="91"/>
        <v>0.39999999999999991</v>
      </c>
      <c r="AQ341" s="91" t="str">
        <f>+IF(AP341="","",IF(AND(SUM($P341:U341)=1,SUM($AC341:AH341)=1),"TERMINADA",IF(SUM($P341:U341)=0,"SIN INICIAR",IF(AP341&gt;1,"ADELANTADA",IF(AP341&lt;0.6,"CRÍTICA",IF(AP341&lt;0.95,"EN PROCESO","GESTIÓN NORMAL"))))))</f>
        <v>CRÍTICA</v>
      </c>
      <c r="AR341" s="38" t="str">
        <f t="shared" si="85"/>
        <v>L</v>
      </c>
      <c r="AS341" s="71" t="s">
        <v>1160</v>
      </c>
      <c r="AT341" s="71" t="s">
        <v>1470</v>
      </c>
      <c r="AU341" s="71" t="s">
        <v>1580</v>
      </c>
      <c r="BA341" s="236">
        <f t="shared" si="92"/>
        <v>0.8</v>
      </c>
    </row>
    <row r="342" spans="1:53" ht="39" hidden="1" customHeight="1" outlineLevel="4" x14ac:dyDescent="0.2">
      <c r="A342" s="258"/>
      <c r="B342" s="256"/>
      <c r="C342" s="10" t="s">
        <v>251</v>
      </c>
      <c r="D342" s="10" t="s">
        <v>251</v>
      </c>
      <c r="E342" s="10" t="s">
        <v>301</v>
      </c>
      <c r="F342" s="5">
        <v>42384</v>
      </c>
      <c r="G342" s="5">
        <v>42704</v>
      </c>
      <c r="H342" s="10" t="s">
        <v>292</v>
      </c>
      <c r="I342" s="10" t="s">
        <v>41</v>
      </c>
      <c r="J342" s="10" t="s">
        <v>316</v>
      </c>
      <c r="K342" s="10">
        <v>3</v>
      </c>
      <c r="L342" s="6">
        <v>233333.33333333334</v>
      </c>
      <c r="M342" s="6" t="e">
        <f>+IF(#REF!="Si",#REF!*#REF!,#REF!*#REF!)</f>
        <v>#REF!</v>
      </c>
      <c r="N342" s="103" t="s">
        <v>192</v>
      </c>
      <c r="O342" s="103" t="s">
        <v>210</v>
      </c>
      <c r="P342" s="104">
        <v>8.3333333333333343E-2</v>
      </c>
      <c r="Q342" s="104">
        <v>8.3333333333333343E-2</v>
      </c>
      <c r="R342" s="104">
        <v>8.3333333333333343E-2</v>
      </c>
      <c r="S342" s="104">
        <v>8.3333333333333343E-2</v>
      </c>
      <c r="T342" s="104">
        <v>8.3333333333333343E-2</v>
      </c>
      <c r="U342" s="143">
        <v>8.3333333333333343E-2</v>
      </c>
      <c r="V342" s="104">
        <v>8.3333333333333343E-2</v>
      </c>
      <c r="W342" s="104">
        <v>8.3333333333333343E-2</v>
      </c>
      <c r="X342" s="104">
        <v>8.3333333333333343E-2</v>
      </c>
      <c r="Y342" s="104">
        <v>8.3333333333333343E-2</v>
      </c>
      <c r="Z342" s="104">
        <v>8.3333333333333343E-2</v>
      </c>
      <c r="AA342" s="104">
        <v>8.3333333333333343E-2</v>
      </c>
      <c r="AB342" s="198">
        <f t="shared" si="93"/>
        <v>1.0000000000000002</v>
      </c>
      <c r="AC342" s="105">
        <v>0</v>
      </c>
      <c r="AD342" s="105">
        <v>0.05</v>
      </c>
      <c r="AE342" s="105">
        <v>0.05</v>
      </c>
      <c r="AF342" s="105">
        <v>0</v>
      </c>
      <c r="AG342" s="104">
        <v>0.1</v>
      </c>
      <c r="AH342" s="143">
        <v>0</v>
      </c>
      <c r="AI342" s="105">
        <v>0</v>
      </c>
      <c r="AJ342" s="105">
        <v>0</v>
      </c>
      <c r="AK342" s="105">
        <v>0</v>
      </c>
      <c r="AL342" s="105">
        <v>0</v>
      </c>
      <c r="AM342" s="105">
        <v>0</v>
      </c>
      <c r="AN342" s="105">
        <v>0</v>
      </c>
      <c r="AO342" s="21">
        <f t="shared" si="94"/>
        <v>0.2</v>
      </c>
      <c r="AP342" s="189">
        <f t="shared" si="91"/>
        <v>0.39999999999999991</v>
      </c>
      <c r="AQ342" s="91" t="str">
        <f>+IF(AP342="","",IF(AND(SUM($P342:U342)=1,SUM($AC342:AH342)=1),"TERMINADA",IF(SUM($P342:U342)=0,"SIN INICIAR",IF(AP342&gt;1,"ADELANTADA",IF(AP342&lt;0.6,"CRÍTICA",IF(AP342&lt;0.95,"EN PROCESO","GESTIÓN NORMAL"))))))</f>
        <v>CRÍTICA</v>
      </c>
      <c r="AR342" s="38" t="str">
        <f t="shared" si="85"/>
        <v>L</v>
      </c>
      <c r="AS342" s="71" t="s">
        <v>1160</v>
      </c>
      <c r="AT342" s="71" t="s">
        <v>1470</v>
      </c>
      <c r="AU342" s="71" t="s">
        <v>1580</v>
      </c>
      <c r="BA342" s="236">
        <f t="shared" si="92"/>
        <v>0.8</v>
      </c>
    </row>
    <row r="343" spans="1:53" ht="39" hidden="1" customHeight="1" outlineLevel="4" x14ac:dyDescent="0.2">
      <c r="A343" s="258"/>
      <c r="B343" s="256"/>
      <c r="C343" s="10" t="s">
        <v>251</v>
      </c>
      <c r="D343" s="10" t="s">
        <v>251</v>
      </c>
      <c r="E343" s="10" t="s">
        <v>301</v>
      </c>
      <c r="F343" s="5">
        <v>42384</v>
      </c>
      <c r="G343" s="5">
        <v>42704</v>
      </c>
      <c r="H343" s="10" t="s">
        <v>292</v>
      </c>
      <c r="I343" s="10" t="s">
        <v>41</v>
      </c>
      <c r="J343" s="10" t="s">
        <v>317</v>
      </c>
      <c r="K343" s="10">
        <v>3</v>
      </c>
      <c r="L343" s="6">
        <v>666666.66666666663</v>
      </c>
      <c r="M343" s="6" t="e">
        <f>+IF(#REF!="Si",#REF!*#REF!,#REF!*#REF!)</f>
        <v>#REF!</v>
      </c>
      <c r="N343" s="103" t="s">
        <v>192</v>
      </c>
      <c r="O343" s="103" t="s">
        <v>210</v>
      </c>
      <c r="P343" s="104">
        <v>8.3333333333333343E-2</v>
      </c>
      <c r="Q343" s="104">
        <v>8.3333333333333343E-2</v>
      </c>
      <c r="R343" s="104">
        <v>8.3333333333333343E-2</v>
      </c>
      <c r="S343" s="104">
        <v>8.3333333333333343E-2</v>
      </c>
      <c r="T343" s="104">
        <v>8.3333333333333343E-2</v>
      </c>
      <c r="U343" s="143">
        <v>8.3333333333333343E-2</v>
      </c>
      <c r="V343" s="104">
        <v>8.3333333333333343E-2</v>
      </c>
      <c r="W343" s="104">
        <v>8.3333333333333343E-2</v>
      </c>
      <c r="X343" s="104">
        <v>8.3333333333333343E-2</v>
      </c>
      <c r="Y343" s="104">
        <v>8.3333333333333343E-2</v>
      </c>
      <c r="Z343" s="104">
        <v>8.3333333333333343E-2</v>
      </c>
      <c r="AA343" s="104">
        <v>8.3333333333333343E-2</v>
      </c>
      <c r="AB343" s="198">
        <f t="shared" si="93"/>
        <v>1.0000000000000002</v>
      </c>
      <c r="AC343" s="105">
        <v>0</v>
      </c>
      <c r="AD343" s="105">
        <v>0.05</v>
      </c>
      <c r="AE343" s="105">
        <v>0.05</v>
      </c>
      <c r="AF343" s="105">
        <v>0</v>
      </c>
      <c r="AG343" s="104">
        <v>0.1</v>
      </c>
      <c r="AH343" s="143">
        <v>0</v>
      </c>
      <c r="AI343" s="105">
        <v>0</v>
      </c>
      <c r="AJ343" s="105">
        <v>0</v>
      </c>
      <c r="AK343" s="105">
        <v>0</v>
      </c>
      <c r="AL343" s="105">
        <v>0</v>
      </c>
      <c r="AM343" s="105">
        <v>0</v>
      </c>
      <c r="AN343" s="105">
        <v>0</v>
      </c>
      <c r="AO343" s="21">
        <f t="shared" si="94"/>
        <v>0.2</v>
      </c>
      <c r="AP343" s="189">
        <f t="shared" si="91"/>
        <v>0.39999999999999991</v>
      </c>
      <c r="AQ343" s="91" t="str">
        <f>+IF(AP343="","",IF(AND(SUM($P343:U343)=1,SUM($AC343:AH343)=1),"TERMINADA",IF(SUM($P343:U343)=0,"SIN INICIAR",IF(AP343&gt;1,"ADELANTADA",IF(AP343&lt;0.6,"CRÍTICA",IF(AP343&lt;0.95,"EN PROCESO","GESTIÓN NORMAL"))))))</f>
        <v>CRÍTICA</v>
      </c>
      <c r="AR343" s="38" t="str">
        <f t="shared" ref="AR343:AR357" si="95">+IF(AQ343="","",IF(AQ343="SIN INICIAR","6",IF(AQ343="CRÍTICA","L",IF(AQ343="EN PROCESO","K",IF(AQ343="GESTIÓN NORMAL","J",IF(AQ343="ADELANTADA","Q","B"))))))</f>
        <v>L</v>
      </c>
      <c r="AS343" s="71" t="s">
        <v>1160</v>
      </c>
      <c r="AT343" s="71" t="s">
        <v>1470</v>
      </c>
      <c r="AU343" s="71" t="s">
        <v>1580</v>
      </c>
      <c r="BA343" s="236">
        <f t="shared" si="92"/>
        <v>0.8</v>
      </c>
    </row>
    <row r="344" spans="1:53" ht="39" hidden="1" customHeight="1" outlineLevel="4" x14ac:dyDescent="0.2">
      <c r="A344" s="258"/>
      <c r="B344" s="256"/>
      <c r="C344" s="10" t="s">
        <v>251</v>
      </c>
      <c r="D344" s="10" t="s">
        <v>251</v>
      </c>
      <c r="E344" s="10" t="s">
        <v>301</v>
      </c>
      <c r="F344" s="5">
        <v>42384</v>
      </c>
      <c r="G344" s="5">
        <v>42704</v>
      </c>
      <c r="H344" s="10" t="s">
        <v>292</v>
      </c>
      <c r="I344" s="10" t="s">
        <v>41</v>
      </c>
      <c r="J344" s="10" t="s">
        <v>318</v>
      </c>
      <c r="K344" s="10">
        <v>5</v>
      </c>
      <c r="L344" s="6">
        <v>60000</v>
      </c>
      <c r="M344" s="6" t="e">
        <f>+IF(#REF!="Si",#REF!*#REF!,#REF!*#REF!)</f>
        <v>#REF!</v>
      </c>
      <c r="N344" s="103" t="s">
        <v>192</v>
      </c>
      <c r="O344" s="103" t="s">
        <v>210</v>
      </c>
      <c r="P344" s="104">
        <v>8.3333333333333343E-2</v>
      </c>
      <c r="Q344" s="104">
        <v>8.3333333333333343E-2</v>
      </c>
      <c r="R344" s="104">
        <v>8.3333333333333343E-2</v>
      </c>
      <c r="S344" s="104">
        <v>8.3333333333333343E-2</v>
      </c>
      <c r="T344" s="104">
        <v>8.3333333333333343E-2</v>
      </c>
      <c r="U344" s="143">
        <v>8.3333333333333343E-2</v>
      </c>
      <c r="V344" s="104">
        <v>8.3333333333333343E-2</v>
      </c>
      <c r="W344" s="104">
        <v>8.3333333333333343E-2</v>
      </c>
      <c r="X344" s="104">
        <v>8.3333333333333343E-2</v>
      </c>
      <c r="Y344" s="104">
        <v>8.3333333333333343E-2</v>
      </c>
      <c r="Z344" s="104">
        <v>8.3333333333333343E-2</v>
      </c>
      <c r="AA344" s="104">
        <v>8.3333333333333343E-2</v>
      </c>
      <c r="AB344" s="198">
        <f t="shared" si="93"/>
        <v>1.0000000000000002</v>
      </c>
      <c r="AC344" s="105">
        <v>0</v>
      </c>
      <c r="AD344" s="105">
        <v>0.05</v>
      </c>
      <c r="AE344" s="105">
        <v>0.05</v>
      </c>
      <c r="AF344" s="105">
        <v>0</v>
      </c>
      <c r="AG344" s="104">
        <v>0.1</v>
      </c>
      <c r="AH344" s="143">
        <v>0</v>
      </c>
      <c r="AI344" s="105">
        <v>0</v>
      </c>
      <c r="AJ344" s="105">
        <v>0</v>
      </c>
      <c r="AK344" s="105">
        <v>0</v>
      </c>
      <c r="AL344" s="105">
        <v>0</v>
      </c>
      <c r="AM344" s="105">
        <v>0</v>
      </c>
      <c r="AN344" s="105">
        <v>0</v>
      </c>
      <c r="AO344" s="21">
        <f t="shared" si="94"/>
        <v>0.2</v>
      </c>
      <c r="AP344" s="189">
        <f t="shared" si="91"/>
        <v>0.39999999999999991</v>
      </c>
      <c r="AQ344" s="91" t="str">
        <f>+IF(AP344="","",IF(AND(SUM($P344:U344)=1,SUM($AC344:AH344)=1),"TERMINADA",IF(SUM($P344:U344)=0,"SIN INICIAR",IF(AP344&gt;1,"ADELANTADA",IF(AP344&lt;0.6,"CRÍTICA",IF(AP344&lt;0.95,"EN PROCESO","GESTIÓN NORMAL"))))))</f>
        <v>CRÍTICA</v>
      </c>
      <c r="AR344" s="38" t="str">
        <f t="shared" si="95"/>
        <v>L</v>
      </c>
      <c r="AS344" s="71" t="s">
        <v>1160</v>
      </c>
      <c r="AT344" s="71" t="s">
        <v>1470</v>
      </c>
      <c r="AU344" s="71" t="s">
        <v>1580</v>
      </c>
      <c r="BA344" s="236">
        <f t="shared" si="92"/>
        <v>0.8</v>
      </c>
    </row>
    <row r="345" spans="1:53" ht="39" hidden="1" customHeight="1" outlineLevel="4" x14ac:dyDescent="0.2">
      <c r="A345" s="258"/>
      <c r="B345" s="256"/>
      <c r="C345" s="10" t="s">
        <v>251</v>
      </c>
      <c r="D345" s="10" t="s">
        <v>251</v>
      </c>
      <c r="E345" s="10" t="s">
        <v>301</v>
      </c>
      <c r="F345" s="5">
        <v>42384</v>
      </c>
      <c r="G345" s="5">
        <v>42704</v>
      </c>
      <c r="H345" s="10" t="s">
        <v>292</v>
      </c>
      <c r="I345" s="10" t="s">
        <v>41</v>
      </c>
      <c r="J345" s="10" t="s">
        <v>941</v>
      </c>
      <c r="K345" s="10">
        <v>2</v>
      </c>
      <c r="L345" s="6">
        <v>75000</v>
      </c>
      <c r="M345" s="6" t="e">
        <f>+IF(#REF!="Si",#REF!*#REF!,#REF!*#REF!)</f>
        <v>#REF!</v>
      </c>
      <c r="N345" s="103" t="s">
        <v>192</v>
      </c>
      <c r="O345" s="103" t="s">
        <v>210</v>
      </c>
      <c r="P345" s="104">
        <v>8.3333333333333343E-2</v>
      </c>
      <c r="Q345" s="104">
        <v>8.3333333333333343E-2</v>
      </c>
      <c r="R345" s="104">
        <v>8.3333333333333343E-2</v>
      </c>
      <c r="S345" s="104">
        <v>8.3333333333333343E-2</v>
      </c>
      <c r="T345" s="104">
        <v>8.3333333333333343E-2</v>
      </c>
      <c r="U345" s="143">
        <v>8.3333333333333343E-2</v>
      </c>
      <c r="V345" s="104">
        <v>8.3333333333333343E-2</v>
      </c>
      <c r="W345" s="104">
        <v>8.3333333333333343E-2</v>
      </c>
      <c r="X345" s="104">
        <v>8.3333333333333343E-2</v>
      </c>
      <c r="Y345" s="104">
        <v>8.3333333333333343E-2</v>
      </c>
      <c r="Z345" s="104">
        <v>8.3333333333333343E-2</v>
      </c>
      <c r="AA345" s="104">
        <v>8.3333333333333343E-2</v>
      </c>
      <c r="AB345" s="198">
        <f t="shared" si="93"/>
        <v>1.0000000000000002</v>
      </c>
      <c r="AC345" s="105">
        <v>0</v>
      </c>
      <c r="AD345" s="105">
        <v>0.05</v>
      </c>
      <c r="AE345" s="105">
        <v>0.05</v>
      </c>
      <c r="AF345" s="105">
        <v>0</v>
      </c>
      <c r="AG345" s="104">
        <v>0.1</v>
      </c>
      <c r="AH345" s="143">
        <v>0</v>
      </c>
      <c r="AI345" s="105">
        <v>0</v>
      </c>
      <c r="AJ345" s="105">
        <v>0</v>
      </c>
      <c r="AK345" s="105">
        <v>0</v>
      </c>
      <c r="AL345" s="105">
        <v>0</v>
      </c>
      <c r="AM345" s="105">
        <v>0</v>
      </c>
      <c r="AN345" s="105">
        <v>0</v>
      </c>
      <c r="AO345" s="21">
        <f t="shared" si="94"/>
        <v>0.2</v>
      </c>
      <c r="AP345" s="189">
        <f t="shared" si="91"/>
        <v>0.39999999999999991</v>
      </c>
      <c r="AQ345" s="91" t="str">
        <f>+IF(AP345="","",IF(AND(SUM($P345:U345)=1,SUM($AC345:AH345)=1),"TERMINADA",IF(SUM($P345:U345)=0,"SIN INICIAR",IF(AP345&gt;1,"ADELANTADA",IF(AP345&lt;0.6,"CRÍTICA",IF(AP345&lt;0.95,"EN PROCESO","GESTIÓN NORMAL"))))))</f>
        <v>CRÍTICA</v>
      </c>
      <c r="AR345" s="38" t="str">
        <f t="shared" si="95"/>
        <v>L</v>
      </c>
      <c r="AS345" s="71" t="s">
        <v>1160</v>
      </c>
      <c r="AT345" s="71" t="s">
        <v>1470</v>
      </c>
      <c r="AU345" s="71" t="s">
        <v>1580</v>
      </c>
      <c r="BA345" s="236">
        <f t="shared" si="92"/>
        <v>0.8</v>
      </c>
    </row>
    <row r="346" spans="1:53" ht="39" hidden="1" customHeight="1" outlineLevel="4" x14ac:dyDescent="0.2">
      <c r="A346" s="258"/>
      <c r="B346" s="256"/>
      <c r="C346" s="10" t="s">
        <v>251</v>
      </c>
      <c r="D346" s="10" t="s">
        <v>251</v>
      </c>
      <c r="E346" s="10" t="s">
        <v>301</v>
      </c>
      <c r="F346" s="5">
        <v>42384</v>
      </c>
      <c r="G346" s="5">
        <v>42704</v>
      </c>
      <c r="H346" s="10" t="s">
        <v>292</v>
      </c>
      <c r="I346" s="10" t="s">
        <v>41</v>
      </c>
      <c r="J346" s="10" t="s">
        <v>319</v>
      </c>
      <c r="K346" s="10">
        <v>4</v>
      </c>
      <c r="L346" s="6">
        <v>800000</v>
      </c>
      <c r="M346" s="6" t="e">
        <f>+IF(#REF!="Si",#REF!*#REF!,#REF!*#REF!)</f>
        <v>#REF!</v>
      </c>
      <c r="N346" s="103" t="s">
        <v>192</v>
      </c>
      <c r="O346" s="103" t="s">
        <v>210</v>
      </c>
      <c r="P346" s="104">
        <v>8.3333333333333343E-2</v>
      </c>
      <c r="Q346" s="104">
        <v>8.3333333333333343E-2</v>
      </c>
      <c r="R346" s="104">
        <v>8.3333333333333343E-2</v>
      </c>
      <c r="S346" s="104">
        <v>8.3333333333333343E-2</v>
      </c>
      <c r="T346" s="104">
        <v>8.3333333333333343E-2</v>
      </c>
      <c r="U346" s="143">
        <v>8.3333333333333343E-2</v>
      </c>
      <c r="V346" s="104">
        <v>8.3333333333333343E-2</v>
      </c>
      <c r="W346" s="104">
        <v>8.3333333333333343E-2</v>
      </c>
      <c r="X346" s="104">
        <v>8.3333333333333343E-2</v>
      </c>
      <c r="Y346" s="104">
        <v>8.3333333333333343E-2</v>
      </c>
      <c r="Z346" s="104">
        <v>8.3333333333333343E-2</v>
      </c>
      <c r="AA346" s="104">
        <v>8.3333333333333343E-2</v>
      </c>
      <c r="AB346" s="198">
        <f t="shared" si="93"/>
        <v>1.0000000000000002</v>
      </c>
      <c r="AC346" s="105">
        <v>0</v>
      </c>
      <c r="AD346" s="105">
        <v>0.05</v>
      </c>
      <c r="AE346" s="105">
        <v>0.05</v>
      </c>
      <c r="AF346" s="105">
        <v>0</v>
      </c>
      <c r="AG346" s="104">
        <v>0.1</v>
      </c>
      <c r="AH346" s="143">
        <v>0</v>
      </c>
      <c r="AI346" s="105">
        <v>0</v>
      </c>
      <c r="AJ346" s="105">
        <v>0</v>
      </c>
      <c r="AK346" s="105">
        <v>0</v>
      </c>
      <c r="AL346" s="105">
        <v>0</v>
      </c>
      <c r="AM346" s="105">
        <v>0</v>
      </c>
      <c r="AN346" s="105">
        <v>0</v>
      </c>
      <c r="AO346" s="21">
        <f t="shared" si="94"/>
        <v>0.2</v>
      </c>
      <c r="AP346" s="189">
        <f t="shared" si="91"/>
        <v>0.39999999999999991</v>
      </c>
      <c r="AQ346" s="91" t="str">
        <f>+IF(AP346="","",IF(AND(SUM($P346:U346)=1,SUM($AC346:AH346)=1),"TERMINADA",IF(SUM($P346:U346)=0,"SIN INICIAR",IF(AP346&gt;1,"ADELANTADA",IF(AP346&lt;0.6,"CRÍTICA",IF(AP346&lt;0.95,"EN PROCESO","GESTIÓN NORMAL"))))))</f>
        <v>CRÍTICA</v>
      </c>
      <c r="AR346" s="38" t="str">
        <f t="shared" si="95"/>
        <v>L</v>
      </c>
      <c r="AS346" s="71" t="s">
        <v>1160</v>
      </c>
      <c r="AT346" s="71" t="s">
        <v>1470</v>
      </c>
      <c r="AU346" s="71" t="s">
        <v>1580</v>
      </c>
      <c r="BA346" s="236">
        <f t="shared" si="92"/>
        <v>0.8</v>
      </c>
    </row>
    <row r="347" spans="1:53" ht="39" hidden="1" customHeight="1" outlineLevel="4" x14ac:dyDescent="0.2">
      <c r="A347" s="258"/>
      <c r="B347" s="256"/>
      <c r="C347" s="10" t="s">
        <v>251</v>
      </c>
      <c r="D347" s="10" t="s">
        <v>251</v>
      </c>
      <c r="E347" s="10" t="s">
        <v>301</v>
      </c>
      <c r="F347" s="5">
        <v>42384</v>
      </c>
      <c r="G347" s="5">
        <v>42704</v>
      </c>
      <c r="H347" s="10" t="s">
        <v>292</v>
      </c>
      <c r="I347" s="10" t="s">
        <v>41</v>
      </c>
      <c r="J347" s="10" t="s">
        <v>320</v>
      </c>
      <c r="K347" s="10">
        <v>2</v>
      </c>
      <c r="L347" s="6">
        <v>2000000</v>
      </c>
      <c r="M347" s="6" t="e">
        <f>+IF(#REF!="Si",#REF!*#REF!,#REF!*#REF!)</f>
        <v>#REF!</v>
      </c>
      <c r="N347" s="103" t="s">
        <v>192</v>
      </c>
      <c r="O347" s="103" t="s">
        <v>210</v>
      </c>
      <c r="P347" s="104">
        <v>8.3333333333333343E-2</v>
      </c>
      <c r="Q347" s="104">
        <v>8.3333333333333343E-2</v>
      </c>
      <c r="R347" s="104">
        <v>8.3333333333333343E-2</v>
      </c>
      <c r="S347" s="104">
        <v>8.3333333333333343E-2</v>
      </c>
      <c r="T347" s="104">
        <v>8.3333333333333343E-2</v>
      </c>
      <c r="U347" s="143">
        <v>8.3333333333333343E-2</v>
      </c>
      <c r="V347" s="104">
        <v>8.3333333333333343E-2</v>
      </c>
      <c r="W347" s="104">
        <v>8.3333333333333343E-2</v>
      </c>
      <c r="X347" s="104">
        <v>8.3333333333333343E-2</v>
      </c>
      <c r="Y347" s="104">
        <v>8.3333333333333343E-2</v>
      </c>
      <c r="Z347" s="104">
        <v>8.3333333333333343E-2</v>
      </c>
      <c r="AA347" s="104">
        <v>8.3333333333333343E-2</v>
      </c>
      <c r="AB347" s="198">
        <f t="shared" si="93"/>
        <v>1.0000000000000002</v>
      </c>
      <c r="AC347" s="105">
        <v>0</v>
      </c>
      <c r="AD347" s="105">
        <v>0.05</v>
      </c>
      <c r="AE347" s="105">
        <v>0.05</v>
      </c>
      <c r="AF347" s="105">
        <v>0</v>
      </c>
      <c r="AG347" s="104">
        <v>0.1</v>
      </c>
      <c r="AH347" s="143">
        <v>0</v>
      </c>
      <c r="AI347" s="105">
        <v>0</v>
      </c>
      <c r="AJ347" s="105">
        <v>0</v>
      </c>
      <c r="AK347" s="105">
        <v>0</v>
      </c>
      <c r="AL347" s="105">
        <v>0</v>
      </c>
      <c r="AM347" s="105">
        <v>0</v>
      </c>
      <c r="AN347" s="105">
        <v>0</v>
      </c>
      <c r="AO347" s="21">
        <f t="shared" si="94"/>
        <v>0.2</v>
      </c>
      <c r="AP347" s="189">
        <f t="shared" si="91"/>
        <v>0.39999999999999991</v>
      </c>
      <c r="AQ347" s="91" t="str">
        <f>+IF(AP347="","",IF(AND(SUM($P347:U347)=1,SUM($AC347:AH347)=1),"TERMINADA",IF(SUM($P347:U347)=0,"SIN INICIAR",IF(AP347&gt;1,"ADELANTADA",IF(AP347&lt;0.6,"CRÍTICA",IF(AP347&lt;0.95,"EN PROCESO","GESTIÓN NORMAL"))))))</f>
        <v>CRÍTICA</v>
      </c>
      <c r="AR347" s="38" t="str">
        <f t="shared" si="95"/>
        <v>L</v>
      </c>
      <c r="AS347" s="71" t="s">
        <v>1160</v>
      </c>
      <c r="AT347" s="71" t="s">
        <v>1470</v>
      </c>
      <c r="AU347" s="71" t="s">
        <v>1580</v>
      </c>
      <c r="BA347" s="236">
        <f t="shared" si="92"/>
        <v>0.8</v>
      </c>
    </row>
    <row r="348" spans="1:53" ht="39" hidden="1" customHeight="1" outlineLevel="4" x14ac:dyDescent="0.2">
      <c r="A348" s="258"/>
      <c r="B348" s="256"/>
      <c r="C348" s="10" t="s">
        <v>251</v>
      </c>
      <c r="D348" s="10" t="s">
        <v>251</v>
      </c>
      <c r="E348" s="10" t="s">
        <v>301</v>
      </c>
      <c r="F348" s="5">
        <v>42384</v>
      </c>
      <c r="G348" s="5">
        <v>42704</v>
      </c>
      <c r="H348" s="10" t="s">
        <v>292</v>
      </c>
      <c r="I348" s="10" t="s">
        <v>41</v>
      </c>
      <c r="J348" s="10" t="s">
        <v>321</v>
      </c>
      <c r="K348" s="10">
        <v>2</v>
      </c>
      <c r="L348" s="6">
        <v>853000</v>
      </c>
      <c r="M348" s="6" t="e">
        <f>+IF(#REF!="Si",#REF!*#REF!,#REF!*#REF!)</f>
        <v>#REF!</v>
      </c>
      <c r="N348" s="103" t="s">
        <v>192</v>
      </c>
      <c r="O348" s="103" t="s">
        <v>210</v>
      </c>
      <c r="P348" s="104">
        <v>8.3333333333333343E-2</v>
      </c>
      <c r="Q348" s="104">
        <v>8.3333333333333343E-2</v>
      </c>
      <c r="R348" s="104">
        <v>8.3333333333333343E-2</v>
      </c>
      <c r="S348" s="104">
        <v>8.3333333333333343E-2</v>
      </c>
      <c r="T348" s="104">
        <v>8.3333333333333343E-2</v>
      </c>
      <c r="U348" s="143">
        <v>8.3333333333333343E-2</v>
      </c>
      <c r="V348" s="104">
        <v>8.3333333333333343E-2</v>
      </c>
      <c r="W348" s="104">
        <v>8.3333333333333343E-2</v>
      </c>
      <c r="X348" s="104">
        <v>8.3333333333333343E-2</v>
      </c>
      <c r="Y348" s="104">
        <v>8.3333333333333343E-2</v>
      </c>
      <c r="Z348" s="104">
        <v>8.3333333333333343E-2</v>
      </c>
      <c r="AA348" s="104">
        <v>8.3333333333333343E-2</v>
      </c>
      <c r="AB348" s="198">
        <f t="shared" si="93"/>
        <v>1.0000000000000002</v>
      </c>
      <c r="AC348" s="105">
        <v>0</v>
      </c>
      <c r="AD348" s="105">
        <v>0.05</v>
      </c>
      <c r="AE348" s="105">
        <v>0.05</v>
      </c>
      <c r="AF348" s="105">
        <v>0</v>
      </c>
      <c r="AG348" s="104">
        <v>0.1</v>
      </c>
      <c r="AH348" s="143">
        <v>0</v>
      </c>
      <c r="AI348" s="105">
        <v>0</v>
      </c>
      <c r="AJ348" s="105">
        <v>0</v>
      </c>
      <c r="AK348" s="105">
        <v>0</v>
      </c>
      <c r="AL348" s="105">
        <v>0</v>
      </c>
      <c r="AM348" s="105">
        <v>0</v>
      </c>
      <c r="AN348" s="105">
        <v>0</v>
      </c>
      <c r="AO348" s="21">
        <f t="shared" si="94"/>
        <v>0.2</v>
      </c>
      <c r="AP348" s="189">
        <f t="shared" si="91"/>
        <v>0.39999999999999991</v>
      </c>
      <c r="AQ348" s="91" t="str">
        <f>+IF(AP348="","",IF(AND(SUM($P348:U348)=1,SUM($AC348:AH348)=1),"TERMINADA",IF(SUM($P348:U348)=0,"SIN INICIAR",IF(AP348&gt;1,"ADELANTADA",IF(AP348&lt;0.6,"CRÍTICA",IF(AP348&lt;0.95,"EN PROCESO","GESTIÓN NORMAL"))))))</f>
        <v>CRÍTICA</v>
      </c>
      <c r="AR348" s="38" t="str">
        <f t="shared" si="95"/>
        <v>L</v>
      </c>
      <c r="AS348" s="71" t="s">
        <v>1160</v>
      </c>
      <c r="AT348" s="71" t="s">
        <v>1470</v>
      </c>
      <c r="AU348" s="71" t="s">
        <v>1580</v>
      </c>
      <c r="BA348" s="236">
        <f t="shared" si="92"/>
        <v>0.8</v>
      </c>
    </row>
    <row r="349" spans="1:53" ht="39" hidden="1" customHeight="1" outlineLevel="4" x14ac:dyDescent="0.2">
      <c r="A349" s="258"/>
      <c r="B349" s="256"/>
      <c r="C349" s="10" t="s">
        <v>251</v>
      </c>
      <c r="D349" s="10" t="s">
        <v>251</v>
      </c>
      <c r="E349" s="10" t="s">
        <v>301</v>
      </c>
      <c r="F349" s="5">
        <v>42384</v>
      </c>
      <c r="G349" s="5">
        <v>42704</v>
      </c>
      <c r="H349" s="10" t="s">
        <v>292</v>
      </c>
      <c r="I349" s="10" t="s">
        <v>41</v>
      </c>
      <c r="J349" s="10" t="s">
        <v>322</v>
      </c>
      <c r="K349" s="10">
        <v>5</v>
      </c>
      <c r="L349" s="6">
        <v>119000</v>
      </c>
      <c r="M349" s="6" t="e">
        <f>+IF(#REF!="Si",#REF!*#REF!,#REF!*#REF!)</f>
        <v>#REF!</v>
      </c>
      <c r="N349" s="103" t="s">
        <v>192</v>
      </c>
      <c r="O349" s="103" t="s">
        <v>210</v>
      </c>
      <c r="P349" s="104">
        <v>8.3333333333333343E-2</v>
      </c>
      <c r="Q349" s="104">
        <v>8.3333333333333343E-2</v>
      </c>
      <c r="R349" s="104">
        <v>8.3333333333333343E-2</v>
      </c>
      <c r="S349" s="104">
        <v>8.3333333333333343E-2</v>
      </c>
      <c r="T349" s="104">
        <v>8.3333333333333343E-2</v>
      </c>
      <c r="U349" s="143">
        <v>8.3333333333333343E-2</v>
      </c>
      <c r="V349" s="104">
        <v>8.3333333333333343E-2</v>
      </c>
      <c r="W349" s="104">
        <v>8.3333333333333343E-2</v>
      </c>
      <c r="X349" s="104">
        <v>8.3333333333333343E-2</v>
      </c>
      <c r="Y349" s="104">
        <v>8.3333333333333343E-2</v>
      </c>
      <c r="Z349" s="104">
        <v>8.3333333333333343E-2</v>
      </c>
      <c r="AA349" s="104">
        <v>8.3333333333333343E-2</v>
      </c>
      <c r="AB349" s="198">
        <f t="shared" si="93"/>
        <v>1.0000000000000002</v>
      </c>
      <c r="AC349" s="105">
        <v>0</v>
      </c>
      <c r="AD349" s="105">
        <v>0.05</v>
      </c>
      <c r="AE349" s="105">
        <v>0.05</v>
      </c>
      <c r="AF349" s="105">
        <v>0</v>
      </c>
      <c r="AG349" s="104">
        <v>0.1</v>
      </c>
      <c r="AH349" s="143">
        <v>0</v>
      </c>
      <c r="AI349" s="105">
        <v>0</v>
      </c>
      <c r="AJ349" s="105">
        <v>0</v>
      </c>
      <c r="AK349" s="105">
        <v>0</v>
      </c>
      <c r="AL349" s="105">
        <v>0</v>
      </c>
      <c r="AM349" s="105">
        <v>0</v>
      </c>
      <c r="AN349" s="105">
        <v>0</v>
      </c>
      <c r="AO349" s="21">
        <f t="shared" si="94"/>
        <v>0.2</v>
      </c>
      <c r="AP349" s="189">
        <f t="shared" si="91"/>
        <v>0.39999999999999991</v>
      </c>
      <c r="AQ349" s="91" t="str">
        <f>+IF(AP349="","",IF(AND(SUM($P349:U349)=1,SUM($AC349:AH349)=1),"TERMINADA",IF(SUM($P349:U349)=0,"SIN INICIAR",IF(AP349&gt;1,"ADELANTADA",IF(AP349&lt;0.6,"CRÍTICA",IF(AP349&lt;0.95,"EN PROCESO","GESTIÓN NORMAL"))))))</f>
        <v>CRÍTICA</v>
      </c>
      <c r="AR349" s="38" t="str">
        <f t="shared" si="95"/>
        <v>L</v>
      </c>
      <c r="AS349" s="71" t="s">
        <v>1160</v>
      </c>
      <c r="AT349" s="71" t="s">
        <v>1470</v>
      </c>
      <c r="AU349" s="71" t="s">
        <v>1580</v>
      </c>
      <c r="BA349" s="236">
        <f t="shared" si="92"/>
        <v>0.8</v>
      </c>
    </row>
    <row r="350" spans="1:53" ht="39" hidden="1" customHeight="1" outlineLevel="4" x14ac:dyDescent="0.2">
      <c r="A350" s="258"/>
      <c r="B350" s="256"/>
      <c r="C350" s="10" t="s">
        <v>251</v>
      </c>
      <c r="D350" s="10" t="s">
        <v>251</v>
      </c>
      <c r="E350" s="10" t="s">
        <v>301</v>
      </c>
      <c r="F350" s="5">
        <v>42384</v>
      </c>
      <c r="G350" s="5">
        <v>42704</v>
      </c>
      <c r="H350" s="10" t="s">
        <v>292</v>
      </c>
      <c r="I350" s="10" t="s">
        <v>41</v>
      </c>
      <c r="J350" s="10" t="s">
        <v>323</v>
      </c>
      <c r="K350" s="10">
        <v>5</v>
      </c>
      <c r="L350" s="6">
        <v>600000</v>
      </c>
      <c r="M350" s="6" t="e">
        <f>+IF(#REF!="Si",#REF!*#REF!,#REF!*#REF!/2)</f>
        <v>#REF!</v>
      </c>
      <c r="N350" s="103" t="s">
        <v>192</v>
      </c>
      <c r="O350" s="103" t="s">
        <v>210</v>
      </c>
      <c r="P350" s="104">
        <v>8.3333333333333343E-2</v>
      </c>
      <c r="Q350" s="104">
        <v>8.3333333333333343E-2</v>
      </c>
      <c r="R350" s="104">
        <v>8.3333333333333343E-2</v>
      </c>
      <c r="S350" s="104">
        <v>8.3333333333333343E-2</v>
      </c>
      <c r="T350" s="104">
        <v>8.3333333333333343E-2</v>
      </c>
      <c r="U350" s="143">
        <v>8.3333333333333343E-2</v>
      </c>
      <c r="V350" s="104">
        <v>8.3333333333333343E-2</v>
      </c>
      <c r="W350" s="104">
        <v>8.3333333333333343E-2</v>
      </c>
      <c r="X350" s="104">
        <v>8.3333333333333343E-2</v>
      </c>
      <c r="Y350" s="104">
        <v>8.3333333333333343E-2</v>
      </c>
      <c r="Z350" s="104">
        <v>8.3333333333333343E-2</v>
      </c>
      <c r="AA350" s="104">
        <v>8.3333333333333343E-2</v>
      </c>
      <c r="AB350" s="198">
        <f t="shared" si="93"/>
        <v>1.0000000000000002</v>
      </c>
      <c r="AC350" s="105">
        <v>0</v>
      </c>
      <c r="AD350" s="105">
        <v>0.05</v>
      </c>
      <c r="AE350" s="105">
        <v>0.05</v>
      </c>
      <c r="AF350" s="105">
        <v>0</v>
      </c>
      <c r="AG350" s="104">
        <v>0.1</v>
      </c>
      <c r="AH350" s="143">
        <v>0</v>
      </c>
      <c r="AI350" s="105">
        <v>0</v>
      </c>
      <c r="AJ350" s="105">
        <v>0</v>
      </c>
      <c r="AK350" s="105">
        <v>0</v>
      </c>
      <c r="AL350" s="105">
        <v>0</v>
      </c>
      <c r="AM350" s="105">
        <v>0</v>
      </c>
      <c r="AN350" s="105">
        <v>0</v>
      </c>
      <c r="AO350" s="21">
        <f t="shared" si="94"/>
        <v>0.2</v>
      </c>
      <c r="AP350" s="189">
        <f t="shared" si="91"/>
        <v>0.39999999999999991</v>
      </c>
      <c r="AQ350" s="91" t="str">
        <f>+IF(AP350="","",IF(AND(SUM($P350:U350)=1,SUM($AC350:AH350)=1),"TERMINADA",IF(SUM($P350:U350)=0,"SIN INICIAR",IF(AP350&gt;1,"ADELANTADA",IF(AP350&lt;0.6,"CRÍTICA",IF(AP350&lt;0.95,"EN PROCESO","GESTIÓN NORMAL"))))))</f>
        <v>CRÍTICA</v>
      </c>
      <c r="AR350" s="38" t="str">
        <f t="shared" si="95"/>
        <v>L</v>
      </c>
      <c r="AS350" s="71" t="s">
        <v>1160</v>
      </c>
      <c r="AT350" s="71" t="s">
        <v>1470</v>
      </c>
      <c r="AU350" s="71" t="s">
        <v>1580</v>
      </c>
      <c r="BA350" s="236">
        <f t="shared" si="92"/>
        <v>0.8</v>
      </c>
    </row>
    <row r="351" spans="1:53" ht="39" hidden="1" customHeight="1" outlineLevel="4" x14ac:dyDescent="0.2">
      <c r="A351" s="258"/>
      <c r="B351" s="256"/>
      <c r="C351" s="10" t="s">
        <v>251</v>
      </c>
      <c r="D351" s="10" t="s">
        <v>251</v>
      </c>
      <c r="E351" s="10" t="s">
        <v>301</v>
      </c>
      <c r="F351" s="5">
        <v>42384</v>
      </c>
      <c r="G351" s="5">
        <v>42704</v>
      </c>
      <c r="H351" s="10" t="s">
        <v>292</v>
      </c>
      <c r="I351" s="10" t="s">
        <v>41</v>
      </c>
      <c r="J351" s="10" t="s">
        <v>324</v>
      </c>
      <c r="K351" s="10">
        <v>1</v>
      </c>
      <c r="L351" s="6">
        <v>11000000</v>
      </c>
      <c r="M351" s="6" t="e">
        <f>+IF(#REF!="Si",#REF!*#REF!,#REF!*#REF!/2)</f>
        <v>#REF!</v>
      </c>
      <c r="N351" s="103" t="s">
        <v>192</v>
      </c>
      <c r="O351" s="103" t="s">
        <v>210</v>
      </c>
      <c r="P351" s="104">
        <v>8.3333333333333343E-2</v>
      </c>
      <c r="Q351" s="104">
        <v>8.3333333333333343E-2</v>
      </c>
      <c r="R351" s="104">
        <v>8.3333333333333343E-2</v>
      </c>
      <c r="S351" s="104">
        <v>8.3333333333333343E-2</v>
      </c>
      <c r="T351" s="104">
        <v>8.3333333333333343E-2</v>
      </c>
      <c r="U351" s="143">
        <v>8.3333333333333343E-2</v>
      </c>
      <c r="V351" s="104">
        <v>8.3333333333333343E-2</v>
      </c>
      <c r="W351" s="104">
        <v>8.3333333333333343E-2</v>
      </c>
      <c r="X351" s="104">
        <v>8.3333333333333343E-2</v>
      </c>
      <c r="Y351" s="104">
        <v>8.3333333333333343E-2</v>
      </c>
      <c r="Z351" s="104">
        <v>8.3333333333333343E-2</v>
      </c>
      <c r="AA351" s="104">
        <v>8.3333333333333343E-2</v>
      </c>
      <c r="AB351" s="198">
        <f t="shared" si="93"/>
        <v>1.0000000000000002</v>
      </c>
      <c r="AC351" s="105">
        <v>0</v>
      </c>
      <c r="AD351" s="105">
        <v>0.05</v>
      </c>
      <c r="AE351" s="105">
        <v>0.05</v>
      </c>
      <c r="AF351" s="105">
        <v>0</v>
      </c>
      <c r="AG351" s="104">
        <v>0.1</v>
      </c>
      <c r="AH351" s="143">
        <v>0</v>
      </c>
      <c r="AI351" s="105">
        <v>0</v>
      </c>
      <c r="AJ351" s="105">
        <v>0</v>
      </c>
      <c r="AK351" s="105">
        <v>0</v>
      </c>
      <c r="AL351" s="105">
        <v>0</v>
      </c>
      <c r="AM351" s="105">
        <v>0</v>
      </c>
      <c r="AN351" s="105">
        <v>0</v>
      </c>
      <c r="AO351" s="21">
        <f t="shared" si="94"/>
        <v>0.2</v>
      </c>
      <c r="AP351" s="189">
        <f t="shared" si="91"/>
        <v>0.39999999999999991</v>
      </c>
      <c r="AQ351" s="91" t="str">
        <f>+IF(AP351="","",IF(AND(SUM($P351:U351)=1,SUM($AC351:AH351)=1),"TERMINADA",IF(SUM($P351:U351)=0,"SIN INICIAR",IF(AP351&gt;1,"ADELANTADA",IF(AP351&lt;0.6,"CRÍTICA",IF(AP351&lt;0.95,"EN PROCESO","GESTIÓN NORMAL"))))))</f>
        <v>CRÍTICA</v>
      </c>
      <c r="AR351" s="38" t="str">
        <f t="shared" si="95"/>
        <v>L</v>
      </c>
      <c r="AS351" s="71" t="s">
        <v>1160</v>
      </c>
      <c r="AT351" s="71" t="s">
        <v>1470</v>
      </c>
      <c r="AU351" s="71" t="s">
        <v>1580</v>
      </c>
      <c r="BA351" s="236">
        <f t="shared" si="92"/>
        <v>0.8</v>
      </c>
    </row>
    <row r="352" spans="1:53" ht="39" hidden="1" customHeight="1" outlineLevel="4" x14ac:dyDescent="0.2">
      <c r="A352" s="258"/>
      <c r="B352" s="256"/>
      <c r="C352" s="10" t="s">
        <v>251</v>
      </c>
      <c r="D352" s="10" t="s">
        <v>251</v>
      </c>
      <c r="E352" s="10" t="s">
        <v>301</v>
      </c>
      <c r="F352" s="5">
        <v>42384</v>
      </c>
      <c r="G352" s="5">
        <v>42704</v>
      </c>
      <c r="H352" s="10" t="s">
        <v>292</v>
      </c>
      <c r="I352" s="10" t="s">
        <v>41</v>
      </c>
      <c r="J352" s="10" t="s">
        <v>325</v>
      </c>
      <c r="K352" s="10">
        <v>1</v>
      </c>
      <c r="L352" s="6">
        <v>1800000</v>
      </c>
      <c r="M352" s="6" t="e">
        <f>+IF(#REF!="Si",#REF!*#REF!,#REF!*#REF!/2)</f>
        <v>#REF!</v>
      </c>
      <c r="N352" s="103" t="s">
        <v>192</v>
      </c>
      <c r="O352" s="103" t="s">
        <v>210</v>
      </c>
      <c r="P352" s="104">
        <v>8.3333333333333343E-2</v>
      </c>
      <c r="Q352" s="104">
        <v>8.3333333333333343E-2</v>
      </c>
      <c r="R352" s="104">
        <v>8.3333333333333343E-2</v>
      </c>
      <c r="S352" s="104">
        <v>8.3333333333333343E-2</v>
      </c>
      <c r="T352" s="104">
        <v>8.3333333333333343E-2</v>
      </c>
      <c r="U352" s="143">
        <v>8.3333333333333343E-2</v>
      </c>
      <c r="V352" s="104">
        <v>8.3333333333333343E-2</v>
      </c>
      <c r="W352" s="104">
        <v>8.3333333333333343E-2</v>
      </c>
      <c r="X352" s="104">
        <v>8.3333333333333343E-2</v>
      </c>
      <c r="Y352" s="104">
        <v>8.3333333333333343E-2</v>
      </c>
      <c r="Z352" s="104">
        <v>8.3333333333333343E-2</v>
      </c>
      <c r="AA352" s="104">
        <v>8.3333333333333343E-2</v>
      </c>
      <c r="AB352" s="198">
        <f t="shared" si="93"/>
        <v>1.0000000000000002</v>
      </c>
      <c r="AC352" s="105">
        <v>0</v>
      </c>
      <c r="AD352" s="105">
        <v>0.05</v>
      </c>
      <c r="AE352" s="105">
        <v>0.05</v>
      </c>
      <c r="AF352" s="105">
        <v>0</v>
      </c>
      <c r="AG352" s="104">
        <v>0.1</v>
      </c>
      <c r="AH352" s="143">
        <v>0</v>
      </c>
      <c r="AI352" s="105">
        <v>0</v>
      </c>
      <c r="AJ352" s="105">
        <v>0</v>
      </c>
      <c r="AK352" s="105">
        <v>0</v>
      </c>
      <c r="AL352" s="105">
        <v>0</v>
      </c>
      <c r="AM352" s="105">
        <v>0</v>
      </c>
      <c r="AN352" s="105">
        <v>0</v>
      </c>
      <c r="AO352" s="21">
        <f t="shared" si="94"/>
        <v>0.2</v>
      </c>
      <c r="AP352" s="189">
        <f t="shared" si="91"/>
        <v>0.39999999999999991</v>
      </c>
      <c r="AQ352" s="91" t="str">
        <f>+IF(AP352="","",IF(AND(SUM($P352:U352)=1,SUM($AC352:AH352)=1),"TERMINADA",IF(SUM($P352:U352)=0,"SIN INICIAR",IF(AP352&gt;1,"ADELANTADA",IF(AP352&lt;0.6,"CRÍTICA",IF(AP352&lt;0.95,"EN PROCESO","GESTIÓN NORMAL"))))))</f>
        <v>CRÍTICA</v>
      </c>
      <c r="AR352" s="38" t="str">
        <f t="shared" si="95"/>
        <v>L</v>
      </c>
      <c r="AS352" s="71" t="s">
        <v>1160</v>
      </c>
      <c r="AT352" s="71" t="s">
        <v>1470</v>
      </c>
      <c r="AU352" s="71" t="s">
        <v>1580</v>
      </c>
      <c r="BA352" s="236">
        <f t="shared" si="92"/>
        <v>0.8</v>
      </c>
    </row>
    <row r="353" spans="1:53" ht="39" hidden="1" customHeight="1" outlineLevel="4" x14ac:dyDescent="0.2">
      <c r="A353" s="258"/>
      <c r="B353" s="256"/>
      <c r="C353" s="10" t="s">
        <v>251</v>
      </c>
      <c r="D353" s="10" t="s">
        <v>251</v>
      </c>
      <c r="E353" s="10" t="s">
        <v>301</v>
      </c>
      <c r="F353" s="5">
        <v>42384</v>
      </c>
      <c r="G353" s="5">
        <v>42704</v>
      </c>
      <c r="H353" s="10" t="s">
        <v>292</v>
      </c>
      <c r="I353" s="10" t="s">
        <v>41</v>
      </c>
      <c r="J353" s="10" t="s">
        <v>326</v>
      </c>
      <c r="K353" s="10">
        <v>5</v>
      </c>
      <c r="L353" s="6">
        <v>800000</v>
      </c>
      <c r="M353" s="6" t="e">
        <f>+IF(#REF!="Si",#REF!*#REF!,#REF!*#REF!/2)</f>
        <v>#REF!</v>
      </c>
      <c r="N353" s="103" t="s">
        <v>192</v>
      </c>
      <c r="O353" s="103" t="s">
        <v>210</v>
      </c>
      <c r="P353" s="104">
        <v>8.3333333333333343E-2</v>
      </c>
      <c r="Q353" s="104">
        <v>8.3333333333333343E-2</v>
      </c>
      <c r="R353" s="104">
        <v>8.3333333333333343E-2</v>
      </c>
      <c r="S353" s="104">
        <v>8.3333333333333343E-2</v>
      </c>
      <c r="T353" s="104">
        <v>8.3333333333333343E-2</v>
      </c>
      <c r="U353" s="143">
        <v>8.3333333333333343E-2</v>
      </c>
      <c r="V353" s="104">
        <v>8.3333333333333343E-2</v>
      </c>
      <c r="W353" s="104">
        <v>8.3333333333333343E-2</v>
      </c>
      <c r="X353" s="104">
        <v>8.3333333333333343E-2</v>
      </c>
      <c r="Y353" s="104">
        <v>8.3333333333333343E-2</v>
      </c>
      <c r="Z353" s="104">
        <v>8.3333333333333343E-2</v>
      </c>
      <c r="AA353" s="104">
        <v>8.3333333333333343E-2</v>
      </c>
      <c r="AB353" s="198">
        <f t="shared" si="93"/>
        <v>1.0000000000000002</v>
      </c>
      <c r="AC353" s="105">
        <v>0</v>
      </c>
      <c r="AD353" s="105">
        <v>0.05</v>
      </c>
      <c r="AE353" s="105">
        <v>0.05</v>
      </c>
      <c r="AF353" s="105">
        <v>0</v>
      </c>
      <c r="AG353" s="104">
        <v>0.1</v>
      </c>
      <c r="AH353" s="143">
        <v>0</v>
      </c>
      <c r="AI353" s="105">
        <v>0</v>
      </c>
      <c r="AJ353" s="105">
        <v>0</v>
      </c>
      <c r="AK353" s="105">
        <v>0</v>
      </c>
      <c r="AL353" s="105">
        <v>0</v>
      </c>
      <c r="AM353" s="105">
        <v>0</v>
      </c>
      <c r="AN353" s="105">
        <v>0</v>
      </c>
      <c r="AO353" s="21">
        <f t="shared" si="94"/>
        <v>0.2</v>
      </c>
      <c r="AP353" s="189">
        <f t="shared" si="91"/>
        <v>0.39999999999999991</v>
      </c>
      <c r="AQ353" s="91" t="str">
        <f>+IF(AP353="","",IF(AND(SUM($P353:U353)=1,SUM($AC353:AH353)=1),"TERMINADA",IF(SUM($P353:U353)=0,"SIN INICIAR",IF(AP353&gt;1,"ADELANTADA",IF(AP353&lt;0.6,"CRÍTICA",IF(AP353&lt;0.95,"EN PROCESO","GESTIÓN NORMAL"))))))</f>
        <v>CRÍTICA</v>
      </c>
      <c r="AR353" s="38" t="str">
        <f t="shared" si="95"/>
        <v>L</v>
      </c>
      <c r="AS353" s="71" t="s">
        <v>1160</v>
      </c>
      <c r="AT353" s="71" t="s">
        <v>1470</v>
      </c>
      <c r="AU353" s="71" t="s">
        <v>1580</v>
      </c>
      <c r="BA353" s="236">
        <f t="shared" si="92"/>
        <v>0.8</v>
      </c>
    </row>
    <row r="354" spans="1:53" ht="39" hidden="1" customHeight="1" outlineLevel="4" x14ac:dyDescent="0.2">
      <c r="A354" s="258"/>
      <c r="B354" s="256"/>
      <c r="C354" s="10" t="s">
        <v>251</v>
      </c>
      <c r="D354" s="10" t="s">
        <v>251</v>
      </c>
      <c r="E354" s="10" t="s">
        <v>301</v>
      </c>
      <c r="F354" s="5">
        <v>42384</v>
      </c>
      <c r="G354" s="5">
        <v>42704</v>
      </c>
      <c r="H354" s="10" t="s">
        <v>292</v>
      </c>
      <c r="I354" s="10" t="s">
        <v>41</v>
      </c>
      <c r="J354" s="10" t="s">
        <v>327</v>
      </c>
      <c r="K354" s="10">
        <v>1</v>
      </c>
      <c r="L354" s="6">
        <v>6000000</v>
      </c>
      <c r="M354" s="6" t="e">
        <f>+IF(#REF!="Si",#REF!*#REF!,#REF!*#REF!/2)</f>
        <v>#REF!</v>
      </c>
      <c r="N354" s="103" t="s">
        <v>192</v>
      </c>
      <c r="O354" s="103" t="s">
        <v>210</v>
      </c>
      <c r="P354" s="104">
        <v>8.3333333333333343E-2</v>
      </c>
      <c r="Q354" s="104">
        <v>8.3333333333333343E-2</v>
      </c>
      <c r="R354" s="104">
        <v>8.3333333333333343E-2</v>
      </c>
      <c r="S354" s="104">
        <v>8.3333333333333343E-2</v>
      </c>
      <c r="T354" s="104">
        <v>8.3333333333333343E-2</v>
      </c>
      <c r="U354" s="143">
        <v>8.3333333333333343E-2</v>
      </c>
      <c r="V354" s="104">
        <v>8.3333333333333343E-2</v>
      </c>
      <c r="W354" s="104">
        <v>8.3333333333333343E-2</v>
      </c>
      <c r="X354" s="104">
        <v>8.3333333333333343E-2</v>
      </c>
      <c r="Y354" s="104">
        <v>8.3333333333333343E-2</v>
      </c>
      <c r="Z354" s="104">
        <v>8.3333333333333343E-2</v>
      </c>
      <c r="AA354" s="104">
        <v>8.3333333333333343E-2</v>
      </c>
      <c r="AB354" s="198">
        <f t="shared" si="93"/>
        <v>1.0000000000000002</v>
      </c>
      <c r="AC354" s="105">
        <v>0</v>
      </c>
      <c r="AD354" s="105">
        <v>0.05</v>
      </c>
      <c r="AE354" s="105">
        <v>0.05</v>
      </c>
      <c r="AF354" s="105">
        <v>0</v>
      </c>
      <c r="AG354" s="104">
        <v>0.1</v>
      </c>
      <c r="AH354" s="143">
        <v>0</v>
      </c>
      <c r="AI354" s="105">
        <v>0</v>
      </c>
      <c r="AJ354" s="105">
        <v>0</v>
      </c>
      <c r="AK354" s="105">
        <v>0</v>
      </c>
      <c r="AL354" s="105">
        <v>0</v>
      </c>
      <c r="AM354" s="105">
        <v>0</v>
      </c>
      <c r="AN354" s="105">
        <v>0</v>
      </c>
      <c r="AO354" s="21">
        <f t="shared" si="94"/>
        <v>0.2</v>
      </c>
      <c r="AP354" s="189">
        <f t="shared" si="91"/>
        <v>0.39999999999999991</v>
      </c>
      <c r="AQ354" s="91" t="str">
        <f>+IF(AP354="","",IF(AND(SUM($P354:U354)=1,SUM($AC354:AH354)=1),"TERMINADA",IF(SUM($P354:U354)=0,"SIN INICIAR",IF(AP354&gt;1,"ADELANTADA",IF(AP354&lt;0.6,"CRÍTICA",IF(AP354&lt;0.95,"EN PROCESO","GESTIÓN NORMAL"))))))</f>
        <v>CRÍTICA</v>
      </c>
      <c r="AR354" s="38" t="str">
        <f t="shared" si="95"/>
        <v>L</v>
      </c>
      <c r="AS354" s="71" t="s">
        <v>1160</v>
      </c>
      <c r="AT354" s="71" t="s">
        <v>1470</v>
      </c>
      <c r="AU354" s="71" t="s">
        <v>1580</v>
      </c>
      <c r="BA354" s="236">
        <f t="shared" si="92"/>
        <v>0.8</v>
      </c>
    </row>
    <row r="355" spans="1:53" ht="39" hidden="1" customHeight="1" outlineLevel="4" x14ac:dyDescent="0.2">
      <c r="A355" s="258"/>
      <c r="B355" s="256"/>
      <c r="C355" s="10" t="s">
        <v>251</v>
      </c>
      <c r="D355" s="10" t="s">
        <v>251</v>
      </c>
      <c r="E355" s="10" t="s">
        <v>301</v>
      </c>
      <c r="F355" s="5">
        <v>42384</v>
      </c>
      <c r="G355" s="5">
        <v>42704</v>
      </c>
      <c r="H355" s="10" t="s">
        <v>292</v>
      </c>
      <c r="I355" s="10" t="s">
        <v>41</v>
      </c>
      <c r="J355" s="10" t="s">
        <v>328</v>
      </c>
      <c r="K355" s="10">
        <v>2</v>
      </c>
      <c r="L355" s="6">
        <v>1920000</v>
      </c>
      <c r="M355" s="6" t="e">
        <f>+IF(#REF!="Si",#REF!*#REF!,#REF!*#REF!/2)</f>
        <v>#REF!</v>
      </c>
      <c r="N355" s="103" t="s">
        <v>192</v>
      </c>
      <c r="O355" s="103" t="s">
        <v>210</v>
      </c>
      <c r="P355" s="104">
        <v>8.3333333333333343E-2</v>
      </c>
      <c r="Q355" s="104">
        <v>8.3333333333333343E-2</v>
      </c>
      <c r="R355" s="104">
        <v>8.3333333333333343E-2</v>
      </c>
      <c r="S355" s="104">
        <v>8.3333333333333343E-2</v>
      </c>
      <c r="T355" s="104">
        <v>8.3333333333333343E-2</v>
      </c>
      <c r="U355" s="143">
        <v>8.3333333333333343E-2</v>
      </c>
      <c r="V355" s="104">
        <v>8.3333333333333343E-2</v>
      </c>
      <c r="W355" s="104">
        <v>8.3333333333333343E-2</v>
      </c>
      <c r="X355" s="104">
        <v>8.3333333333333343E-2</v>
      </c>
      <c r="Y355" s="104">
        <v>8.3333333333333343E-2</v>
      </c>
      <c r="Z355" s="104">
        <v>8.3333333333333343E-2</v>
      </c>
      <c r="AA355" s="104">
        <v>8.3333333333333343E-2</v>
      </c>
      <c r="AB355" s="198">
        <f t="shared" si="93"/>
        <v>1.0000000000000002</v>
      </c>
      <c r="AC355" s="105">
        <v>0</v>
      </c>
      <c r="AD355" s="105">
        <v>0.05</v>
      </c>
      <c r="AE355" s="105">
        <v>0.05</v>
      </c>
      <c r="AF355" s="105">
        <v>0</v>
      </c>
      <c r="AG355" s="104">
        <v>0.1</v>
      </c>
      <c r="AH355" s="143">
        <v>0</v>
      </c>
      <c r="AI355" s="105">
        <v>0</v>
      </c>
      <c r="AJ355" s="105">
        <v>0</v>
      </c>
      <c r="AK355" s="105">
        <v>0</v>
      </c>
      <c r="AL355" s="105">
        <v>0</v>
      </c>
      <c r="AM355" s="105">
        <v>0</v>
      </c>
      <c r="AN355" s="105">
        <v>0</v>
      </c>
      <c r="AO355" s="21">
        <f t="shared" si="94"/>
        <v>0.2</v>
      </c>
      <c r="AP355" s="189">
        <f t="shared" si="91"/>
        <v>0.39999999999999991</v>
      </c>
      <c r="AQ355" s="91" t="str">
        <f>+IF(AP355="","",IF(AND(SUM($P355:U355)=1,SUM($AC355:AH355)=1),"TERMINADA",IF(SUM($P355:U355)=0,"SIN INICIAR",IF(AP355&gt;1,"ADELANTADA",IF(AP355&lt;0.6,"CRÍTICA",IF(AP355&lt;0.95,"EN PROCESO","GESTIÓN NORMAL"))))))</f>
        <v>CRÍTICA</v>
      </c>
      <c r="AR355" s="38" t="str">
        <f t="shared" si="95"/>
        <v>L</v>
      </c>
      <c r="AS355" s="71" t="s">
        <v>1160</v>
      </c>
      <c r="AT355" s="71" t="s">
        <v>1470</v>
      </c>
      <c r="AU355" s="71" t="s">
        <v>1580</v>
      </c>
      <c r="BA355" s="236">
        <f t="shared" si="92"/>
        <v>0.8</v>
      </c>
    </row>
    <row r="356" spans="1:53" ht="39" hidden="1" customHeight="1" outlineLevel="4" x14ac:dyDescent="0.2">
      <c r="A356" s="258"/>
      <c r="B356" s="256"/>
      <c r="C356" s="10" t="s">
        <v>251</v>
      </c>
      <c r="D356" s="10" t="s">
        <v>251</v>
      </c>
      <c r="E356" s="10" t="s">
        <v>301</v>
      </c>
      <c r="F356" s="5">
        <v>42384</v>
      </c>
      <c r="G356" s="5">
        <v>42704</v>
      </c>
      <c r="H356" s="10" t="s">
        <v>292</v>
      </c>
      <c r="I356" s="10" t="s">
        <v>41</v>
      </c>
      <c r="J356" s="10" t="s">
        <v>329</v>
      </c>
      <c r="K356" s="10">
        <v>2</v>
      </c>
      <c r="L356" s="6">
        <v>2080000</v>
      </c>
      <c r="M356" s="6" t="e">
        <f>+IF(#REF!="Si",#REF!*#REF!,#REF!*#REF!/2)</f>
        <v>#REF!</v>
      </c>
      <c r="N356" s="103" t="s">
        <v>192</v>
      </c>
      <c r="O356" s="103" t="s">
        <v>210</v>
      </c>
      <c r="P356" s="104">
        <v>8.3333333333333343E-2</v>
      </c>
      <c r="Q356" s="104">
        <v>8.3333333333333343E-2</v>
      </c>
      <c r="R356" s="104">
        <v>8.3333333333333343E-2</v>
      </c>
      <c r="S356" s="104">
        <v>8.3333333333333343E-2</v>
      </c>
      <c r="T356" s="104">
        <v>8.3333333333333343E-2</v>
      </c>
      <c r="U356" s="143">
        <v>8.3333333333333343E-2</v>
      </c>
      <c r="V356" s="104">
        <v>8.3333333333333343E-2</v>
      </c>
      <c r="W356" s="104">
        <v>8.3333333333333343E-2</v>
      </c>
      <c r="X356" s="104">
        <v>8.3333333333333343E-2</v>
      </c>
      <c r="Y356" s="104">
        <v>8.3333333333333343E-2</v>
      </c>
      <c r="Z356" s="104">
        <v>8.3333333333333343E-2</v>
      </c>
      <c r="AA356" s="104">
        <v>8.3333333333333343E-2</v>
      </c>
      <c r="AB356" s="198">
        <f t="shared" si="93"/>
        <v>1.0000000000000002</v>
      </c>
      <c r="AC356" s="105">
        <v>0</v>
      </c>
      <c r="AD356" s="105">
        <v>0.05</v>
      </c>
      <c r="AE356" s="105">
        <v>0.05</v>
      </c>
      <c r="AF356" s="105">
        <v>0</v>
      </c>
      <c r="AG356" s="104">
        <v>0.1</v>
      </c>
      <c r="AH356" s="143">
        <v>0</v>
      </c>
      <c r="AI356" s="105">
        <v>0</v>
      </c>
      <c r="AJ356" s="105">
        <v>0</v>
      </c>
      <c r="AK356" s="105">
        <v>0</v>
      </c>
      <c r="AL356" s="105">
        <v>0</v>
      </c>
      <c r="AM356" s="105">
        <v>0</v>
      </c>
      <c r="AN356" s="105">
        <v>0</v>
      </c>
      <c r="AO356" s="21">
        <f t="shared" si="94"/>
        <v>0.2</v>
      </c>
      <c r="AP356" s="189">
        <f t="shared" si="91"/>
        <v>0.39999999999999991</v>
      </c>
      <c r="AQ356" s="91" t="str">
        <f>+IF(AP356="","",IF(AND(SUM($P356:U356)=1,SUM($AC356:AH356)=1),"TERMINADA",IF(SUM($P356:U356)=0,"SIN INICIAR",IF(AP356&gt;1,"ADELANTADA",IF(AP356&lt;0.6,"CRÍTICA",IF(AP356&lt;0.95,"EN PROCESO","GESTIÓN NORMAL"))))))</f>
        <v>CRÍTICA</v>
      </c>
      <c r="AR356" s="38" t="str">
        <f t="shared" si="95"/>
        <v>L</v>
      </c>
      <c r="AS356" s="71" t="s">
        <v>1160</v>
      </c>
      <c r="AT356" s="71" t="s">
        <v>1470</v>
      </c>
      <c r="AU356" s="71" t="s">
        <v>1580</v>
      </c>
      <c r="BA356" s="236">
        <f t="shared" si="92"/>
        <v>0.8</v>
      </c>
    </row>
    <row r="357" spans="1:53" ht="39" hidden="1" customHeight="1" outlineLevel="3" x14ac:dyDescent="0.2">
      <c r="A357" s="258"/>
      <c r="B357" s="256"/>
      <c r="C357" s="248" t="s">
        <v>1321</v>
      </c>
      <c r="D357" s="249"/>
      <c r="E357" s="250"/>
      <c r="F357" s="82"/>
      <c r="G357" s="82"/>
      <c r="H357" s="1"/>
      <c r="I357" s="1"/>
      <c r="J357" s="82"/>
      <c r="K357" s="82"/>
      <c r="L357" s="82"/>
      <c r="M357" s="82"/>
      <c r="N357" s="68"/>
      <c r="O357" s="68"/>
      <c r="P357" s="69"/>
      <c r="Q357" s="69"/>
      <c r="R357" s="69"/>
      <c r="S357" s="69"/>
      <c r="T357" s="69"/>
      <c r="U357" s="144"/>
      <c r="V357" s="69"/>
      <c r="W357" s="69"/>
      <c r="X357" s="69"/>
      <c r="Y357" s="69"/>
      <c r="Z357" s="69"/>
      <c r="AA357" s="69"/>
      <c r="AB357" s="200"/>
      <c r="AC357" s="69"/>
      <c r="AD357" s="69"/>
      <c r="AE357" s="69"/>
      <c r="AF357" s="69"/>
      <c r="AG357" s="69"/>
      <c r="AH357" s="144"/>
      <c r="AI357" s="69"/>
      <c r="AJ357" s="69"/>
      <c r="AK357" s="69"/>
      <c r="AL357" s="69"/>
      <c r="AM357" s="69"/>
      <c r="AN357" s="182"/>
      <c r="AO357" s="190">
        <f>SUBTOTAL(1,AO296:AO356)</f>
        <v>0.19999999999999982</v>
      </c>
      <c r="AP357" s="190">
        <f>SUBTOTAL(1,AP296:AP356)</f>
        <v>0.39999999999999963</v>
      </c>
      <c r="AQ357" s="91" t="str">
        <f>+IF(AP357="","",IF(AP357&gt;1,"ADELANTADA",IF(AP357&lt;0.6,"CRÍTICA",IF(AP357&lt;0.95,"EN PROCESO","GESTIÓN NORMAL"))))</f>
        <v>CRÍTICA</v>
      </c>
      <c r="AR357" s="38" t="str">
        <f t="shared" si="95"/>
        <v>L</v>
      </c>
      <c r="AS357" s="71"/>
      <c r="AT357" s="71" t="s">
        <v>1549</v>
      </c>
      <c r="AU357" s="179" t="s">
        <v>1585</v>
      </c>
      <c r="BA357" s="236">
        <f t="shared" si="92"/>
        <v>0.80000000000000016</v>
      </c>
    </row>
    <row r="358" spans="1:53" ht="39" hidden="1" customHeight="1" outlineLevel="4" x14ac:dyDescent="0.2">
      <c r="A358" s="258"/>
      <c r="B358" s="256"/>
      <c r="C358" s="10" t="s">
        <v>330</v>
      </c>
      <c r="D358" s="10" t="s">
        <v>330</v>
      </c>
      <c r="E358" s="10" t="s">
        <v>331</v>
      </c>
      <c r="F358" s="5">
        <v>42384</v>
      </c>
      <c r="G358" s="5">
        <v>42704</v>
      </c>
      <c r="H358" s="10" t="s">
        <v>332</v>
      </c>
      <c r="I358" s="10" t="s">
        <v>41</v>
      </c>
      <c r="J358" s="10" t="s">
        <v>333</v>
      </c>
      <c r="K358" s="10">
        <v>7</v>
      </c>
      <c r="L358" s="6">
        <v>88571.428571428565</v>
      </c>
      <c r="M358" s="6" t="e">
        <f>+IF(#REF!="Si",#REF!*#REF!,#REF!*#REF!)*3300</f>
        <v>#REF!</v>
      </c>
      <c r="N358" s="103" t="s">
        <v>192</v>
      </c>
      <c r="O358" s="103" t="s">
        <v>201</v>
      </c>
      <c r="P358" s="104">
        <v>0.25</v>
      </c>
      <c r="Q358" s="104">
        <v>0.25</v>
      </c>
      <c r="R358" s="104">
        <v>0.25</v>
      </c>
      <c r="S358" s="104">
        <v>0.25</v>
      </c>
      <c r="T358" s="104">
        <v>0</v>
      </c>
      <c r="U358" s="143">
        <v>0</v>
      </c>
      <c r="V358" s="104">
        <v>0</v>
      </c>
      <c r="W358" s="104">
        <v>0</v>
      </c>
      <c r="X358" s="104">
        <v>0</v>
      </c>
      <c r="Y358" s="104">
        <v>0</v>
      </c>
      <c r="Z358" s="104">
        <v>0</v>
      </c>
      <c r="AA358" s="104">
        <v>0</v>
      </c>
      <c r="AB358" s="198">
        <f t="shared" ref="AB358:AB378" si="96">SUM(P358:AA358)</f>
        <v>1</v>
      </c>
      <c r="AC358" s="105">
        <v>0</v>
      </c>
      <c r="AD358" s="105">
        <v>0</v>
      </c>
      <c r="AE358" s="105">
        <v>0</v>
      </c>
      <c r="AF358" s="105">
        <v>0</v>
      </c>
      <c r="AG358" s="104">
        <v>0.3</v>
      </c>
      <c r="AH358" s="143">
        <v>0</v>
      </c>
      <c r="AI358" s="105">
        <v>0</v>
      </c>
      <c r="AJ358" s="105">
        <v>0</v>
      </c>
      <c r="AK358" s="105">
        <v>0</v>
      </c>
      <c r="AL358" s="105">
        <v>0</v>
      </c>
      <c r="AM358" s="105">
        <v>0</v>
      </c>
      <c r="AN358" s="105">
        <v>0</v>
      </c>
      <c r="AO358" s="21">
        <f t="shared" ref="AO358:AO378" si="97">SUM(AC358:AN358)</f>
        <v>0.3</v>
      </c>
      <c r="AP358" s="189">
        <f t="shared" si="91"/>
        <v>0.3</v>
      </c>
      <c r="AQ358" s="91" t="str">
        <f>+IF(AP358="","",IF(AND(SUM($P358:U358)=1,SUM($AC358:AH358)=1),"TERMINADA",IF(SUM($P358:U358)=0,"SIN INICIAR",IF(AP358&gt;1,"ADELANTADA",IF(AP358&lt;0.6,"CRÍTICA",IF(AP358&lt;0.95,"EN PROCESO","GESTIÓN NORMAL"))))))</f>
        <v>CRÍTICA</v>
      </c>
      <c r="AR358" s="38" t="str">
        <f t="shared" ref="AR358:AR406" si="98">+IF(AQ358="","",IF(AQ358="SIN INICIAR","6",IF(AQ358="CRÍTICA","L",IF(AQ358="EN PROCESO","K",IF(AQ358="GESTIÓN NORMAL","J",IF(AQ358="ADELANTADA","Q","B"))))))</f>
        <v>L</v>
      </c>
      <c r="AS358" s="71" t="s">
        <v>1163</v>
      </c>
      <c r="AT358" s="71" t="s">
        <v>1471</v>
      </c>
      <c r="AU358" s="179" t="s">
        <v>1581</v>
      </c>
      <c r="BA358" s="236">
        <f t="shared" si="92"/>
        <v>0.7</v>
      </c>
    </row>
    <row r="359" spans="1:53" ht="39" hidden="1" customHeight="1" outlineLevel="4" x14ac:dyDescent="0.2">
      <c r="A359" s="258"/>
      <c r="B359" s="256"/>
      <c r="C359" s="10" t="s">
        <v>330</v>
      </c>
      <c r="D359" s="10" t="s">
        <v>330</v>
      </c>
      <c r="E359" s="10" t="s">
        <v>331</v>
      </c>
      <c r="F359" s="5">
        <v>42384</v>
      </c>
      <c r="G359" s="5">
        <v>42704</v>
      </c>
      <c r="H359" s="10" t="s">
        <v>334</v>
      </c>
      <c r="I359" s="10" t="s">
        <v>41</v>
      </c>
      <c r="J359" s="10" t="s">
        <v>335</v>
      </c>
      <c r="K359" s="10">
        <v>1</v>
      </c>
      <c r="L359" s="6">
        <v>2880000000</v>
      </c>
      <c r="M359" s="6" t="e">
        <f>+IF(#REF!="Si",#REF!*#REF!,#REF!*#REF!)</f>
        <v>#REF!</v>
      </c>
      <c r="N359" s="103" t="s">
        <v>192</v>
      </c>
      <c r="O359" s="103" t="s">
        <v>201</v>
      </c>
      <c r="P359" s="104">
        <v>0.25</v>
      </c>
      <c r="Q359" s="104">
        <v>0.25</v>
      </c>
      <c r="R359" s="104">
        <v>0.25</v>
      </c>
      <c r="S359" s="104">
        <v>0.25</v>
      </c>
      <c r="T359" s="104">
        <v>0</v>
      </c>
      <c r="U359" s="143">
        <v>0</v>
      </c>
      <c r="V359" s="104">
        <v>0</v>
      </c>
      <c r="W359" s="104">
        <v>0</v>
      </c>
      <c r="X359" s="104">
        <v>0</v>
      </c>
      <c r="Y359" s="104">
        <v>0</v>
      </c>
      <c r="Z359" s="104">
        <v>0</v>
      </c>
      <c r="AA359" s="104">
        <v>0</v>
      </c>
      <c r="AB359" s="198">
        <f t="shared" si="96"/>
        <v>1</v>
      </c>
      <c r="AC359" s="105">
        <v>0</v>
      </c>
      <c r="AD359" s="105">
        <v>0</v>
      </c>
      <c r="AE359" s="105">
        <v>0</v>
      </c>
      <c r="AF359" s="105">
        <v>0</v>
      </c>
      <c r="AG359" s="104">
        <v>0.3</v>
      </c>
      <c r="AH359" s="143">
        <v>0</v>
      </c>
      <c r="AI359" s="105">
        <v>0</v>
      </c>
      <c r="AJ359" s="105">
        <v>0</v>
      </c>
      <c r="AK359" s="105">
        <v>0</v>
      </c>
      <c r="AL359" s="105">
        <v>0</v>
      </c>
      <c r="AM359" s="105">
        <v>0</v>
      </c>
      <c r="AN359" s="105">
        <v>0</v>
      </c>
      <c r="AO359" s="21">
        <f t="shared" si="97"/>
        <v>0.3</v>
      </c>
      <c r="AP359" s="189">
        <f t="shared" si="91"/>
        <v>0.3</v>
      </c>
      <c r="AQ359" s="91" t="str">
        <f>+IF(AP359="","",IF(AND(SUM($P359:U359)=1,SUM($AC359:AH359)=1),"TERMINADA",IF(SUM($P359:U359)=0,"SIN INICIAR",IF(AP359&gt;1,"ADELANTADA",IF(AP359&lt;0.6,"CRÍTICA",IF(AP359&lt;0.95,"EN PROCESO","GESTIÓN NORMAL"))))))</f>
        <v>CRÍTICA</v>
      </c>
      <c r="AR359" s="38" t="str">
        <f t="shared" si="98"/>
        <v>L</v>
      </c>
      <c r="AS359" s="71" t="s">
        <v>1472</v>
      </c>
      <c r="AT359" s="71" t="s">
        <v>1471</v>
      </c>
      <c r="AU359" s="179"/>
      <c r="BA359" s="236">
        <f t="shared" si="92"/>
        <v>0.7</v>
      </c>
    </row>
    <row r="360" spans="1:53" ht="39" hidden="1" customHeight="1" outlineLevel="4" x14ac:dyDescent="0.2">
      <c r="A360" s="258"/>
      <c r="B360" s="256"/>
      <c r="C360" s="10" t="s">
        <v>330</v>
      </c>
      <c r="D360" s="10" t="s">
        <v>330</v>
      </c>
      <c r="E360" s="10" t="s">
        <v>331</v>
      </c>
      <c r="F360" s="5">
        <v>42384</v>
      </c>
      <c r="G360" s="5">
        <v>42704</v>
      </c>
      <c r="H360" s="10" t="s">
        <v>336</v>
      </c>
      <c r="I360" s="10" t="s">
        <v>41</v>
      </c>
      <c r="J360" s="10" t="s">
        <v>337</v>
      </c>
      <c r="K360" s="10">
        <v>1</v>
      </c>
      <c r="L360" s="6">
        <v>480000000</v>
      </c>
      <c r="M360" s="6" t="e">
        <f>+IF(#REF!="Si",#REF!*#REF!,#REF!*#REF!)</f>
        <v>#REF!</v>
      </c>
      <c r="N360" s="103" t="s">
        <v>192</v>
      </c>
      <c r="O360" s="103" t="s">
        <v>201</v>
      </c>
      <c r="P360" s="104">
        <v>0.25</v>
      </c>
      <c r="Q360" s="104">
        <v>0.25</v>
      </c>
      <c r="R360" s="104">
        <v>0.25</v>
      </c>
      <c r="S360" s="104">
        <v>0.25</v>
      </c>
      <c r="T360" s="104">
        <v>0</v>
      </c>
      <c r="U360" s="143">
        <v>0</v>
      </c>
      <c r="V360" s="104">
        <v>0</v>
      </c>
      <c r="W360" s="104">
        <v>0</v>
      </c>
      <c r="X360" s="104">
        <v>0</v>
      </c>
      <c r="Y360" s="104">
        <v>0</v>
      </c>
      <c r="Z360" s="104">
        <v>0</v>
      </c>
      <c r="AA360" s="104">
        <v>0</v>
      </c>
      <c r="AB360" s="198">
        <f t="shared" si="96"/>
        <v>1</v>
      </c>
      <c r="AC360" s="105">
        <v>0</v>
      </c>
      <c r="AD360" s="105">
        <v>0</v>
      </c>
      <c r="AE360" s="105">
        <v>0</v>
      </c>
      <c r="AF360" s="105">
        <v>0</v>
      </c>
      <c r="AG360" s="104">
        <v>0.3</v>
      </c>
      <c r="AH360" s="143">
        <v>0</v>
      </c>
      <c r="AI360" s="105">
        <v>0</v>
      </c>
      <c r="AJ360" s="105">
        <v>0</v>
      </c>
      <c r="AK360" s="105">
        <v>0</v>
      </c>
      <c r="AL360" s="105">
        <v>0</v>
      </c>
      <c r="AM360" s="105">
        <v>0</v>
      </c>
      <c r="AN360" s="105">
        <v>0</v>
      </c>
      <c r="AO360" s="21">
        <f t="shared" si="97"/>
        <v>0.3</v>
      </c>
      <c r="AP360" s="189">
        <f t="shared" ref="AP360:AP378" si="99">+IFERROR(SUM(AC360:AH360)/SUM(P360:U360),"")</f>
        <v>0.3</v>
      </c>
      <c r="AQ360" s="91" t="str">
        <f>+IF(AP360="","",IF(AND(SUM($P360:U360)=1,SUM($AC360:AH360)=1),"TERMINADA",IF(SUM($P360:U360)=0,"SIN INICIAR",IF(AP360&gt;1,"ADELANTADA",IF(AP360&lt;0.6,"CRÍTICA",IF(AP360&lt;0.95,"EN PROCESO","GESTIÓN NORMAL"))))))</f>
        <v>CRÍTICA</v>
      </c>
      <c r="AR360" s="38" t="str">
        <f t="shared" si="98"/>
        <v>L</v>
      </c>
      <c r="AS360" s="71" t="s">
        <v>1472</v>
      </c>
      <c r="AT360" s="71" t="s">
        <v>1471</v>
      </c>
      <c r="AU360" s="179"/>
      <c r="BA360" s="236">
        <f t="shared" si="92"/>
        <v>0.7</v>
      </c>
    </row>
    <row r="361" spans="1:53" ht="39" hidden="1" customHeight="1" outlineLevel="4" x14ac:dyDescent="0.2">
      <c r="A361" s="258"/>
      <c r="B361" s="256"/>
      <c r="C361" s="10" t="s">
        <v>330</v>
      </c>
      <c r="D361" s="10" t="s">
        <v>330</v>
      </c>
      <c r="E361" s="10" t="s">
        <v>331</v>
      </c>
      <c r="F361" s="5">
        <v>42384</v>
      </c>
      <c r="G361" s="5">
        <v>42704</v>
      </c>
      <c r="H361" s="10" t="s">
        <v>338</v>
      </c>
      <c r="I361" s="10" t="s">
        <v>41</v>
      </c>
      <c r="J361" s="10" t="s">
        <v>339</v>
      </c>
      <c r="K361" s="10">
        <v>1</v>
      </c>
      <c r="L361" s="6">
        <v>240000000</v>
      </c>
      <c r="M361" s="6" t="e">
        <f>+IF(#REF!="Si",#REF!*#REF!,#REF!*#REF!)</f>
        <v>#REF!</v>
      </c>
      <c r="N361" s="103" t="s">
        <v>192</v>
      </c>
      <c r="O361" s="103" t="s">
        <v>201</v>
      </c>
      <c r="P361" s="104">
        <v>0.25</v>
      </c>
      <c r="Q361" s="104">
        <v>0.25</v>
      </c>
      <c r="R361" s="104">
        <v>0.25</v>
      </c>
      <c r="S361" s="104">
        <v>0.25</v>
      </c>
      <c r="T361" s="104">
        <v>0</v>
      </c>
      <c r="U361" s="143">
        <v>0</v>
      </c>
      <c r="V361" s="104">
        <v>0</v>
      </c>
      <c r="W361" s="104">
        <v>0</v>
      </c>
      <c r="X361" s="104">
        <v>0</v>
      </c>
      <c r="Y361" s="104">
        <v>0</v>
      </c>
      <c r="Z361" s="104">
        <v>0</v>
      </c>
      <c r="AA361" s="104">
        <v>0</v>
      </c>
      <c r="AB361" s="198">
        <f t="shared" si="96"/>
        <v>1</v>
      </c>
      <c r="AC361" s="105">
        <v>0</v>
      </c>
      <c r="AD361" s="105">
        <v>0</v>
      </c>
      <c r="AE361" s="105">
        <v>0</v>
      </c>
      <c r="AF361" s="105">
        <v>0</v>
      </c>
      <c r="AG361" s="104">
        <v>0.3</v>
      </c>
      <c r="AH361" s="143">
        <v>0</v>
      </c>
      <c r="AI361" s="105">
        <v>0</v>
      </c>
      <c r="AJ361" s="105">
        <v>0</v>
      </c>
      <c r="AK361" s="105">
        <v>0</v>
      </c>
      <c r="AL361" s="105">
        <v>0</v>
      </c>
      <c r="AM361" s="105">
        <v>0</v>
      </c>
      <c r="AN361" s="105">
        <v>0</v>
      </c>
      <c r="AO361" s="21">
        <f t="shared" si="97"/>
        <v>0.3</v>
      </c>
      <c r="AP361" s="189">
        <f t="shared" si="99"/>
        <v>0.3</v>
      </c>
      <c r="AQ361" s="91" t="str">
        <f>+IF(AP361="","",IF(AND(SUM($P361:U361)=1,SUM($AC361:AH361)=1),"TERMINADA",IF(SUM($P361:U361)=0,"SIN INICIAR",IF(AP361&gt;1,"ADELANTADA",IF(AP361&lt;0.6,"CRÍTICA",IF(AP361&lt;0.95,"EN PROCESO","GESTIÓN NORMAL"))))))</f>
        <v>CRÍTICA</v>
      </c>
      <c r="AR361" s="38" t="str">
        <f t="shared" si="98"/>
        <v>L</v>
      </c>
      <c r="AS361" s="71" t="s">
        <v>1472</v>
      </c>
      <c r="AT361" s="71" t="s">
        <v>1471</v>
      </c>
      <c r="AU361" s="179"/>
      <c r="BA361" s="236">
        <f t="shared" si="92"/>
        <v>0.7</v>
      </c>
    </row>
    <row r="362" spans="1:53" ht="39" hidden="1" customHeight="1" outlineLevel="4" x14ac:dyDescent="0.2">
      <c r="A362" s="258"/>
      <c r="B362" s="256"/>
      <c r="C362" s="10" t="s">
        <v>330</v>
      </c>
      <c r="D362" s="10" t="s">
        <v>330</v>
      </c>
      <c r="E362" s="10" t="s">
        <v>331</v>
      </c>
      <c r="F362" s="5">
        <v>42384</v>
      </c>
      <c r="G362" s="5">
        <v>42704</v>
      </c>
      <c r="H362" s="10" t="s">
        <v>340</v>
      </c>
      <c r="I362" s="10" t="s">
        <v>41</v>
      </c>
      <c r="J362" s="10" t="s">
        <v>341</v>
      </c>
      <c r="K362" s="10">
        <v>1</v>
      </c>
      <c r="L362" s="6">
        <v>480000000</v>
      </c>
      <c r="M362" s="6" t="e">
        <f>+IF(#REF!="Si",#REF!*#REF!,#REF!*#REF!)</f>
        <v>#REF!</v>
      </c>
      <c r="N362" s="103" t="s">
        <v>192</v>
      </c>
      <c r="O362" s="103" t="s">
        <v>201</v>
      </c>
      <c r="P362" s="104">
        <v>0.25</v>
      </c>
      <c r="Q362" s="104">
        <v>0.25</v>
      </c>
      <c r="R362" s="104">
        <v>0.25</v>
      </c>
      <c r="S362" s="104">
        <v>0.25</v>
      </c>
      <c r="T362" s="104">
        <v>0</v>
      </c>
      <c r="U362" s="143">
        <v>0</v>
      </c>
      <c r="V362" s="104">
        <v>0</v>
      </c>
      <c r="W362" s="104">
        <v>0</v>
      </c>
      <c r="X362" s="104">
        <v>0</v>
      </c>
      <c r="Y362" s="104">
        <v>0</v>
      </c>
      <c r="Z362" s="104">
        <v>0</v>
      </c>
      <c r="AA362" s="104">
        <v>0</v>
      </c>
      <c r="AB362" s="198">
        <f t="shared" si="96"/>
        <v>1</v>
      </c>
      <c r="AC362" s="105">
        <v>0</v>
      </c>
      <c r="AD362" s="105">
        <v>0</v>
      </c>
      <c r="AE362" s="105">
        <v>0</v>
      </c>
      <c r="AF362" s="105">
        <v>0</v>
      </c>
      <c r="AG362" s="104">
        <v>0.3</v>
      </c>
      <c r="AH362" s="143">
        <v>0</v>
      </c>
      <c r="AI362" s="105">
        <v>0</v>
      </c>
      <c r="AJ362" s="105">
        <v>0</v>
      </c>
      <c r="AK362" s="105">
        <v>0</v>
      </c>
      <c r="AL362" s="105">
        <v>0</v>
      </c>
      <c r="AM362" s="105">
        <v>0</v>
      </c>
      <c r="AN362" s="105">
        <v>0</v>
      </c>
      <c r="AO362" s="21">
        <f t="shared" si="97"/>
        <v>0.3</v>
      </c>
      <c r="AP362" s="189">
        <f t="shared" si="99"/>
        <v>0.3</v>
      </c>
      <c r="AQ362" s="91" t="str">
        <f>+IF(AP362="","",IF(AND(SUM($P362:U362)=1,SUM($AC362:AH362)=1),"TERMINADA",IF(SUM($P362:U362)=0,"SIN INICIAR",IF(AP362&gt;1,"ADELANTADA",IF(AP362&lt;0.6,"CRÍTICA",IF(AP362&lt;0.95,"EN PROCESO","GESTIÓN NORMAL"))))))</f>
        <v>CRÍTICA</v>
      </c>
      <c r="AR362" s="38" t="str">
        <f t="shared" si="98"/>
        <v>L</v>
      </c>
      <c r="AS362" s="71" t="s">
        <v>1472</v>
      </c>
      <c r="AT362" s="71" t="s">
        <v>1471</v>
      </c>
      <c r="AU362" s="179"/>
      <c r="BA362" s="236">
        <f t="shared" si="92"/>
        <v>0.7</v>
      </c>
    </row>
    <row r="363" spans="1:53" ht="39" hidden="1" customHeight="1" outlineLevel="4" x14ac:dyDescent="0.2">
      <c r="A363" s="258"/>
      <c r="B363" s="256"/>
      <c r="C363" s="10" t="s">
        <v>330</v>
      </c>
      <c r="D363" s="10" t="s">
        <v>330</v>
      </c>
      <c r="E363" s="10" t="s">
        <v>331</v>
      </c>
      <c r="F363" s="5">
        <v>42384</v>
      </c>
      <c r="G363" s="5">
        <v>42704</v>
      </c>
      <c r="H363" s="10" t="s">
        <v>342</v>
      </c>
      <c r="I363" s="10" t="s">
        <v>41</v>
      </c>
      <c r="J363" s="10" t="s">
        <v>942</v>
      </c>
      <c r="K363" s="10">
        <v>1</v>
      </c>
      <c r="L363" s="6">
        <v>480000000</v>
      </c>
      <c r="M363" s="6" t="e">
        <f>+IF(#REF!="Si",#REF!*#REF!,#REF!*#REF!)</f>
        <v>#REF!</v>
      </c>
      <c r="N363" s="103" t="s">
        <v>192</v>
      </c>
      <c r="O363" s="103" t="s">
        <v>201</v>
      </c>
      <c r="P363" s="104">
        <v>0.25</v>
      </c>
      <c r="Q363" s="104">
        <v>0.25</v>
      </c>
      <c r="R363" s="104">
        <v>0.25</v>
      </c>
      <c r="S363" s="104">
        <v>0.25</v>
      </c>
      <c r="T363" s="104">
        <v>0</v>
      </c>
      <c r="U363" s="143">
        <v>0</v>
      </c>
      <c r="V363" s="104">
        <v>0</v>
      </c>
      <c r="W363" s="104">
        <v>0</v>
      </c>
      <c r="X363" s="104">
        <v>0</v>
      </c>
      <c r="Y363" s="104">
        <v>0</v>
      </c>
      <c r="Z363" s="104">
        <v>0</v>
      </c>
      <c r="AA363" s="104">
        <v>0</v>
      </c>
      <c r="AB363" s="198">
        <f t="shared" si="96"/>
        <v>1</v>
      </c>
      <c r="AC363" s="105">
        <v>0</v>
      </c>
      <c r="AD363" s="105">
        <v>0</v>
      </c>
      <c r="AE363" s="105">
        <v>0</v>
      </c>
      <c r="AF363" s="105">
        <v>0</v>
      </c>
      <c r="AG363" s="104">
        <v>0.3</v>
      </c>
      <c r="AH363" s="143">
        <v>0</v>
      </c>
      <c r="AI363" s="105">
        <v>0</v>
      </c>
      <c r="AJ363" s="105">
        <v>0</v>
      </c>
      <c r="AK363" s="105">
        <v>0</v>
      </c>
      <c r="AL363" s="105">
        <v>0</v>
      </c>
      <c r="AM363" s="105">
        <v>0</v>
      </c>
      <c r="AN363" s="105">
        <v>0</v>
      </c>
      <c r="AO363" s="21">
        <f t="shared" si="97"/>
        <v>0.3</v>
      </c>
      <c r="AP363" s="189">
        <f t="shared" si="99"/>
        <v>0.3</v>
      </c>
      <c r="AQ363" s="91" t="str">
        <f>+IF(AP363="","",IF(AND(SUM($P363:U363)=1,SUM($AC363:AH363)=1),"TERMINADA",IF(SUM($P363:U363)=0,"SIN INICIAR",IF(AP363&gt;1,"ADELANTADA",IF(AP363&lt;0.6,"CRÍTICA",IF(AP363&lt;0.95,"EN PROCESO","GESTIÓN NORMAL"))))))</f>
        <v>CRÍTICA</v>
      </c>
      <c r="AR363" s="38" t="str">
        <f t="shared" si="98"/>
        <v>L</v>
      </c>
      <c r="AS363" s="71" t="s">
        <v>1472</v>
      </c>
      <c r="AT363" s="71" t="s">
        <v>1471</v>
      </c>
      <c r="AU363" s="179"/>
      <c r="BA363" s="236">
        <f t="shared" si="92"/>
        <v>0.7</v>
      </c>
    </row>
    <row r="364" spans="1:53" ht="39" hidden="1" customHeight="1" outlineLevel="4" x14ac:dyDescent="0.2">
      <c r="A364" s="258"/>
      <c r="B364" s="256"/>
      <c r="C364" s="10" t="s">
        <v>330</v>
      </c>
      <c r="D364" s="10" t="s">
        <v>330</v>
      </c>
      <c r="E364" s="10" t="s">
        <v>331</v>
      </c>
      <c r="F364" s="5">
        <v>42384</v>
      </c>
      <c r="G364" s="5">
        <v>42704</v>
      </c>
      <c r="H364" s="10" t="s">
        <v>343</v>
      </c>
      <c r="I364" s="10" t="s">
        <v>41</v>
      </c>
      <c r="J364" s="10" t="s">
        <v>344</v>
      </c>
      <c r="K364" s="10">
        <v>1</v>
      </c>
      <c r="L364" s="6">
        <v>720000000</v>
      </c>
      <c r="M364" s="6" t="e">
        <f>+IF(#REF!="Si",#REF!*#REF!,#REF!*#REF!)</f>
        <v>#REF!</v>
      </c>
      <c r="N364" s="103" t="s">
        <v>192</v>
      </c>
      <c r="O364" s="103" t="s">
        <v>201</v>
      </c>
      <c r="P364" s="104">
        <v>0.25</v>
      </c>
      <c r="Q364" s="104">
        <v>0.25</v>
      </c>
      <c r="R364" s="104">
        <v>0.25</v>
      </c>
      <c r="S364" s="104">
        <v>0.25</v>
      </c>
      <c r="T364" s="104">
        <v>0</v>
      </c>
      <c r="U364" s="143">
        <v>0</v>
      </c>
      <c r="V364" s="104">
        <v>0</v>
      </c>
      <c r="W364" s="104">
        <v>0</v>
      </c>
      <c r="X364" s="104">
        <v>0</v>
      </c>
      <c r="Y364" s="104">
        <v>0</v>
      </c>
      <c r="Z364" s="104">
        <v>0</v>
      </c>
      <c r="AA364" s="104">
        <v>0</v>
      </c>
      <c r="AB364" s="198">
        <f t="shared" si="96"/>
        <v>1</v>
      </c>
      <c r="AC364" s="105">
        <v>0</v>
      </c>
      <c r="AD364" s="105">
        <v>0</v>
      </c>
      <c r="AE364" s="105">
        <v>0</v>
      </c>
      <c r="AF364" s="105">
        <v>0</v>
      </c>
      <c r="AG364" s="104">
        <v>0.3</v>
      </c>
      <c r="AH364" s="143">
        <v>0</v>
      </c>
      <c r="AI364" s="105">
        <v>0</v>
      </c>
      <c r="AJ364" s="105">
        <v>0</v>
      </c>
      <c r="AK364" s="105">
        <v>0</v>
      </c>
      <c r="AL364" s="105">
        <v>0</v>
      </c>
      <c r="AM364" s="105">
        <v>0</v>
      </c>
      <c r="AN364" s="105">
        <v>0</v>
      </c>
      <c r="AO364" s="21">
        <f t="shared" si="97"/>
        <v>0.3</v>
      </c>
      <c r="AP364" s="189">
        <f t="shared" si="99"/>
        <v>0.3</v>
      </c>
      <c r="AQ364" s="91" t="str">
        <f>+IF(AP364="","",IF(AND(SUM($P364:U364)=1,SUM($AC364:AH364)=1),"TERMINADA",IF(SUM($P364:U364)=0,"SIN INICIAR",IF(AP364&gt;1,"ADELANTADA",IF(AP364&lt;0.6,"CRÍTICA",IF(AP364&lt;0.95,"EN PROCESO","GESTIÓN NORMAL"))))))</f>
        <v>CRÍTICA</v>
      </c>
      <c r="AR364" s="38" t="str">
        <f t="shared" si="98"/>
        <v>L</v>
      </c>
      <c r="AS364" s="71" t="s">
        <v>1472</v>
      </c>
      <c r="AT364" s="71" t="s">
        <v>1471</v>
      </c>
      <c r="AU364" s="179"/>
      <c r="BA364" s="236">
        <f t="shared" si="92"/>
        <v>0.7</v>
      </c>
    </row>
    <row r="365" spans="1:53" ht="39" hidden="1" customHeight="1" outlineLevel="4" x14ac:dyDescent="0.2">
      <c r="A365" s="258"/>
      <c r="B365" s="256"/>
      <c r="C365" s="10" t="s">
        <v>330</v>
      </c>
      <c r="D365" s="10" t="s">
        <v>330</v>
      </c>
      <c r="E365" s="10" t="s">
        <v>331</v>
      </c>
      <c r="F365" s="5">
        <v>42384</v>
      </c>
      <c r="G365" s="5">
        <v>42704</v>
      </c>
      <c r="H365" s="10" t="s">
        <v>943</v>
      </c>
      <c r="I365" s="10" t="s">
        <v>41</v>
      </c>
      <c r="J365" s="10" t="s">
        <v>345</v>
      </c>
      <c r="K365" s="10">
        <v>1</v>
      </c>
      <c r="L365" s="6">
        <v>480000000</v>
      </c>
      <c r="M365" s="6" t="e">
        <f>+IF(#REF!="Si",#REF!*#REF!,#REF!*#REF!)</f>
        <v>#REF!</v>
      </c>
      <c r="N365" s="103" t="s">
        <v>192</v>
      </c>
      <c r="O365" s="103" t="s">
        <v>201</v>
      </c>
      <c r="P365" s="104">
        <v>0.25</v>
      </c>
      <c r="Q365" s="104">
        <v>0.25</v>
      </c>
      <c r="R365" s="104">
        <v>0.25</v>
      </c>
      <c r="S365" s="104">
        <v>0.25</v>
      </c>
      <c r="T365" s="104">
        <v>0</v>
      </c>
      <c r="U365" s="143">
        <v>0</v>
      </c>
      <c r="V365" s="104">
        <v>0</v>
      </c>
      <c r="W365" s="104">
        <v>0</v>
      </c>
      <c r="X365" s="104">
        <v>0</v>
      </c>
      <c r="Y365" s="104">
        <v>0</v>
      </c>
      <c r="Z365" s="104">
        <v>0</v>
      </c>
      <c r="AA365" s="104">
        <v>0</v>
      </c>
      <c r="AB365" s="198">
        <f t="shared" si="96"/>
        <v>1</v>
      </c>
      <c r="AC365" s="105">
        <v>0</v>
      </c>
      <c r="AD365" s="105">
        <v>0</v>
      </c>
      <c r="AE365" s="105">
        <v>0</v>
      </c>
      <c r="AF365" s="105">
        <v>0</v>
      </c>
      <c r="AG365" s="104">
        <v>0.3</v>
      </c>
      <c r="AH365" s="143">
        <v>0</v>
      </c>
      <c r="AI365" s="105">
        <v>0</v>
      </c>
      <c r="AJ365" s="105">
        <v>0</v>
      </c>
      <c r="AK365" s="105">
        <v>0</v>
      </c>
      <c r="AL365" s="105">
        <v>0</v>
      </c>
      <c r="AM365" s="105">
        <v>0</v>
      </c>
      <c r="AN365" s="105">
        <v>0</v>
      </c>
      <c r="AO365" s="21">
        <f t="shared" si="97"/>
        <v>0.3</v>
      </c>
      <c r="AP365" s="189">
        <f t="shared" si="99"/>
        <v>0.3</v>
      </c>
      <c r="AQ365" s="91" t="str">
        <f>+IF(AP365="","",IF(AND(SUM($P365:U365)=1,SUM($AC365:AH365)=1),"TERMINADA",IF(SUM($P365:U365)=0,"SIN INICIAR",IF(AP365&gt;1,"ADELANTADA",IF(AP365&lt;0.6,"CRÍTICA",IF(AP365&lt;0.95,"EN PROCESO","GESTIÓN NORMAL"))))))</f>
        <v>CRÍTICA</v>
      </c>
      <c r="AR365" s="38" t="str">
        <f t="shared" si="98"/>
        <v>L</v>
      </c>
      <c r="AS365" s="71" t="s">
        <v>1472</v>
      </c>
      <c r="AT365" s="71" t="s">
        <v>1471</v>
      </c>
      <c r="AU365" s="179"/>
      <c r="BA365" s="236">
        <f t="shared" si="92"/>
        <v>0.7</v>
      </c>
    </row>
    <row r="366" spans="1:53" ht="39" hidden="1" customHeight="1" outlineLevel="4" x14ac:dyDescent="0.2">
      <c r="A366" s="258"/>
      <c r="B366" s="256"/>
      <c r="C366" s="10" t="s">
        <v>330</v>
      </c>
      <c r="D366" s="10" t="s">
        <v>330</v>
      </c>
      <c r="E366" s="10" t="s">
        <v>331</v>
      </c>
      <c r="F366" s="5">
        <v>42384</v>
      </c>
      <c r="G366" s="5">
        <v>42704</v>
      </c>
      <c r="H366" s="10" t="s">
        <v>346</v>
      </c>
      <c r="I366" s="10" t="s">
        <v>347</v>
      </c>
      <c r="J366" s="10" t="s">
        <v>348</v>
      </c>
      <c r="K366" s="10">
        <v>1</v>
      </c>
      <c r="L366" s="6">
        <v>96000000</v>
      </c>
      <c r="M366" s="6" t="e">
        <f>+IF(#REF!="Si",#REF!*#REF!,#REF!*#REF!)</f>
        <v>#REF!</v>
      </c>
      <c r="N366" s="103" t="s">
        <v>192</v>
      </c>
      <c r="O366" s="103" t="s">
        <v>201</v>
      </c>
      <c r="P366" s="104">
        <v>0.25</v>
      </c>
      <c r="Q366" s="104">
        <v>0.25</v>
      </c>
      <c r="R366" s="104">
        <v>0.25</v>
      </c>
      <c r="S366" s="104">
        <v>0.25</v>
      </c>
      <c r="T366" s="104">
        <v>0</v>
      </c>
      <c r="U366" s="143">
        <v>0</v>
      </c>
      <c r="V366" s="104">
        <v>0</v>
      </c>
      <c r="W366" s="104">
        <v>0</v>
      </c>
      <c r="X366" s="104">
        <v>0</v>
      </c>
      <c r="Y366" s="104">
        <v>0</v>
      </c>
      <c r="Z366" s="104">
        <v>0</v>
      </c>
      <c r="AA366" s="104">
        <v>0</v>
      </c>
      <c r="AB366" s="198">
        <f t="shared" si="96"/>
        <v>1</v>
      </c>
      <c r="AC366" s="105">
        <v>0</v>
      </c>
      <c r="AD366" s="105">
        <v>0</v>
      </c>
      <c r="AE366" s="105">
        <v>0</v>
      </c>
      <c r="AF366" s="105">
        <v>0</v>
      </c>
      <c r="AG366" s="104">
        <v>0.3</v>
      </c>
      <c r="AH366" s="143">
        <v>0</v>
      </c>
      <c r="AI366" s="105">
        <v>0</v>
      </c>
      <c r="AJ366" s="105">
        <v>0</v>
      </c>
      <c r="AK366" s="105">
        <v>0</v>
      </c>
      <c r="AL366" s="105">
        <v>0</v>
      </c>
      <c r="AM366" s="105">
        <v>0</v>
      </c>
      <c r="AN366" s="105">
        <v>0</v>
      </c>
      <c r="AO366" s="21">
        <f t="shared" si="97"/>
        <v>0.3</v>
      </c>
      <c r="AP366" s="189">
        <f t="shared" si="99"/>
        <v>0.3</v>
      </c>
      <c r="AQ366" s="91" t="str">
        <f>+IF(AP366="","",IF(AND(SUM($P366:U366)=1,SUM($AC366:AH366)=1),"TERMINADA",IF(SUM($P366:U366)=0,"SIN INICIAR",IF(AP366&gt;1,"ADELANTADA",IF(AP366&lt;0.6,"CRÍTICA",IF(AP366&lt;0.95,"EN PROCESO","GESTIÓN NORMAL"))))))</f>
        <v>CRÍTICA</v>
      </c>
      <c r="AR366" s="38" t="str">
        <f t="shared" si="98"/>
        <v>L</v>
      </c>
      <c r="AS366" s="71" t="s">
        <v>1472</v>
      </c>
      <c r="AT366" s="71" t="s">
        <v>1471</v>
      </c>
      <c r="AU366" s="179"/>
      <c r="BA366" s="236">
        <f t="shared" si="92"/>
        <v>0.7</v>
      </c>
    </row>
    <row r="367" spans="1:53" ht="39" hidden="1" customHeight="1" outlineLevel="4" x14ac:dyDescent="0.2">
      <c r="A367" s="258"/>
      <c r="B367" s="256"/>
      <c r="C367" s="10" t="s">
        <v>330</v>
      </c>
      <c r="D367" s="10" t="s">
        <v>330</v>
      </c>
      <c r="E367" s="10" t="s">
        <v>331</v>
      </c>
      <c r="F367" s="5">
        <v>42384</v>
      </c>
      <c r="G367" s="5">
        <v>42704</v>
      </c>
      <c r="H367" s="10" t="s">
        <v>349</v>
      </c>
      <c r="I367" s="10" t="s">
        <v>75</v>
      </c>
      <c r="J367" s="10" t="s">
        <v>350</v>
      </c>
      <c r="K367" s="10"/>
      <c r="L367" s="6"/>
      <c r="M367" s="6" t="e">
        <f>+IF(#REF!="Si",#REF!*#REF!,#REF!*#REF!/2)</f>
        <v>#REF!</v>
      </c>
      <c r="N367" s="103" t="s">
        <v>192</v>
      </c>
      <c r="O367" s="103" t="s">
        <v>201</v>
      </c>
      <c r="P367" s="104">
        <v>0.25</v>
      </c>
      <c r="Q367" s="104">
        <v>0.25</v>
      </c>
      <c r="R367" s="104">
        <v>0.25</v>
      </c>
      <c r="S367" s="104">
        <v>0.25</v>
      </c>
      <c r="T367" s="104">
        <v>0</v>
      </c>
      <c r="U367" s="143">
        <v>0</v>
      </c>
      <c r="V367" s="104">
        <v>0</v>
      </c>
      <c r="W367" s="104">
        <v>0</v>
      </c>
      <c r="X367" s="104">
        <v>0</v>
      </c>
      <c r="Y367" s="104">
        <v>0</v>
      </c>
      <c r="Z367" s="104">
        <v>0</v>
      </c>
      <c r="AA367" s="104">
        <v>0</v>
      </c>
      <c r="AB367" s="198">
        <f t="shared" si="96"/>
        <v>1</v>
      </c>
      <c r="AC367" s="105">
        <v>0</v>
      </c>
      <c r="AD367" s="105">
        <v>0</v>
      </c>
      <c r="AE367" s="105">
        <v>0</v>
      </c>
      <c r="AF367" s="105">
        <v>0</v>
      </c>
      <c r="AG367" s="104">
        <v>0.3</v>
      </c>
      <c r="AH367" s="143">
        <v>0</v>
      </c>
      <c r="AI367" s="105">
        <v>0</v>
      </c>
      <c r="AJ367" s="105">
        <v>0</v>
      </c>
      <c r="AK367" s="105">
        <v>0</v>
      </c>
      <c r="AL367" s="105">
        <v>0</v>
      </c>
      <c r="AM367" s="105">
        <v>0</v>
      </c>
      <c r="AN367" s="105">
        <v>0</v>
      </c>
      <c r="AO367" s="21">
        <f t="shared" si="97"/>
        <v>0.3</v>
      </c>
      <c r="AP367" s="189">
        <f t="shared" si="99"/>
        <v>0.3</v>
      </c>
      <c r="AQ367" s="91" t="str">
        <f>+IF(AP367="","",IF(AND(SUM($P367:U367)=1,SUM($AC367:AH367)=1),"TERMINADA",IF(SUM($P367:U367)=0,"SIN INICIAR",IF(AP367&gt;1,"ADELANTADA",IF(AP367&lt;0.6,"CRÍTICA",IF(AP367&lt;0.95,"EN PROCESO","GESTIÓN NORMAL"))))))</f>
        <v>CRÍTICA</v>
      </c>
      <c r="AR367" s="38" t="str">
        <f t="shared" si="98"/>
        <v>L</v>
      </c>
      <c r="AS367" s="71" t="s">
        <v>1472</v>
      </c>
      <c r="AT367" s="71" t="s">
        <v>1471</v>
      </c>
      <c r="AU367" s="179"/>
      <c r="BA367" s="236">
        <f t="shared" si="92"/>
        <v>0.7</v>
      </c>
    </row>
    <row r="368" spans="1:53" ht="39" hidden="1" customHeight="1" outlineLevel="4" x14ac:dyDescent="0.2">
      <c r="A368" s="258"/>
      <c r="B368" s="256"/>
      <c r="C368" s="10" t="s">
        <v>330</v>
      </c>
      <c r="D368" s="10" t="s">
        <v>330</v>
      </c>
      <c r="E368" s="10" t="s">
        <v>331</v>
      </c>
      <c r="F368" s="5">
        <v>42384</v>
      </c>
      <c r="G368" s="5">
        <v>42704</v>
      </c>
      <c r="H368" s="10" t="s">
        <v>349</v>
      </c>
      <c r="I368" s="10"/>
      <c r="J368" s="10" t="s">
        <v>351</v>
      </c>
      <c r="K368" s="10"/>
      <c r="L368" s="6"/>
      <c r="M368" s="6" t="e">
        <f>+IF(#REF!="Si",#REF!*#REF!,#REF!*#REF!/2)</f>
        <v>#REF!</v>
      </c>
      <c r="N368" s="103" t="s">
        <v>192</v>
      </c>
      <c r="O368" s="103" t="s">
        <v>201</v>
      </c>
      <c r="P368" s="104">
        <v>0.25</v>
      </c>
      <c r="Q368" s="104">
        <v>0.25</v>
      </c>
      <c r="R368" s="104">
        <v>0.25</v>
      </c>
      <c r="S368" s="104">
        <v>0.25</v>
      </c>
      <c r="T368" s="104">
        <v>0</v>
      </c>
      <c r="U368" s="143">
        <v>0</v>
      </c>
      <c r="V368" s="104">
        <v>0</v>
      </c>
      <c r="W368" s="104">
        <v>0</v>
      </c>
      <c r="X368" s="104">
        <v>0</v>
      </c>
      <c r="Y368" s="104">
        <v>0</v>
      </c>
      <c r="Z368" s="104">
        <v>0</v>
      </c>
      <c r="AA368" s="104">
        <v>0</v>
      </c>
      <c r="AB368" s="198">
        <f t="shared" si="96"/>
        <v>1</v>
      </c>
      <c r="AC368" s="105">
        <v>0</v>
      </c>
      <c r="AD368" s="105">
        <v>0</v>
      </c>
      <c r="AE368" s="105">
        <v>0</v>
      </c>
      <c r="AF368" s="105">
        <v>0</v>
      </c>
      <c r="AG368" s="104">
        <v>0.3</v>
      </c>
      <c r="AH368" s="143">
        <v>0</v>
      </c>
      <c r="AI368" s="105">
        <v>0</v>
      </c>
      <c r="AJ368" s="105">
        <v>0</v>
      </c>
      <c r="AK368" s="105">
        <v>0</v>
      </c>
      <c r="AL368" s="105">
        <v>0</v>
      </c>
      <c r="AM368" s="105">
        <v>0</v>
      </c>
      <c r="AN368" s="105">
        <v>0</v>
      </c>
      <c r="AO368" s="21">
        <f t="shared" si="97"/>
        <v>0.3</v>
      </c>
      <c r="AP368" s="189">
        <f t="shared" si="99"/>
        <v>0.3</v>
      </c>
      <c r="AQ368" s="91" t="str">
        <f>+IF(AP368="","",IF(AND(SUM($P368:U368)=1,SUM($AC368:AH368)=1),"TERMINADA",IF(SUM($P368:U368)=0,"SIN INICIAR",IF(AP368&gt;1,"ADELANTADA",IF(AP368&lt;0.6,"CRÍTICA",IF(AP368&lt;0.95,"EN PROCESO","GESTIÓN NORMAL"))))))</f>
        <v>CRÍTICA</v>
      </c>
      <c r="AR368" s="38" t="str">
        <f t="shared" si="98"/>
        <v>L</v>
      </c>
      <c r="AS368" s="71" t="s">
        <v>1472</v>
      </c>
      <c r="AT368" s="71" t="s">
        <v>1471</v>
      </c>
      <c r="AU368" s="179"/>
      <c r="BA368" s="236">
        <f t="shared" si="92"/>
        <v>0.7</v>
      </c>
    </row>
    <row r="369" spans="1:53" ht="39" hidden="1" customHeight="1" outlineLevel="4" x14ac:dyDescent="0.2">
      <c r="A369" s="258"/>
      <c r="B369" s="256"/>
      <c r="C369" s="10" t="s">
        <v>330</v>
      </c>
      <c r="D369" s="10" t="s">
        <v>330</v>
      </c>
      <c r="E369" s="10" t="s">
        <v>331</v>
      </c>
      <c r="F369" s="5">
        <v>42384</v>
      </c>
      <c r="G369" s="5">
        <v>42704</v>
      </c>
      <c r="H369" s="10" t="s">
        <v>349</v>
      </c>
      <c r="I369" s="10"/>
      <c r="J369" s="10" t="s">
        <v>352</v>
      </c>
      <c r="K369" s="10"/>
      <c r="L369" s="6"/>
      <c r="M369" s="6" t="e">
        <f>+IF(#REF!="Si",#REF!*#REF!,#REF!*#REF!/2)</f>
        <v>#REF!</v>
      </c>
      <c r="N369" s="103" t="s">
        <v>192</v>
      </c>
      <c r="O369" s="103" t="s">
        <v>201</v>
      </c>
      <c r="P369" s="104">
        <v>0.25</v>
      </c>
      <c r="Q369" s="104">
        <v>0.25</v>
      </c>
      <c r="R369" s="104">
        <v>0.25</v>
      </c>
      <c r="S369" s="104">
        <v>0.25</v>
      </c>
      <c r="T369" s="104">
        <v>0</v>
      </c>
      <c r="U369" s="143">
        <v>0</v>
      </c>
      <c r="V369" s="104">
        <v>0</v>
      </c>
      <c r="W369" s="104">
        <v>0</v>
      </c>
      <c r="X369" s="104">
        <v>0</v>
      </c>
      <c r="Y369" s="104">
        <v>0</v>
      </c>
      <c r="Z369" s="104">
        <v>0</v>
      </c>
      <c r="AA369" s="104">
        <v>0</v>
      </c>
      <c r="AB369" s="198">
        <f t="shared" si="96"/>
        <v>1</v>
      </c>
      <c r="AC369" s="105">
        <v>0</v>
      </c>
      <c r="AD369" s="105">
        <v>0</v>
      </c>
      <c r="AE369" s="105">
        <v>0</v>
      </c>
      <c r="AF369" s="105">
        <v>0</v>
      </c>
      <c r="AG369" s="104">
        <v>0.3</v>
      </c>
      <c r="AH369" s="143">
        <v>0</v>
      </c>
      <c r="AI369" s="105">
        <v>0</v>
      </c>
      <c r="AJ369" s="105">
        <v>0</v>
      </c>
      <c r="AK369" s="105">
        <v>0</v>
      </c>
      <c r="AL369" s="105">
        <v>0</v>
      </c>
      <c r="AM369" s="105">
        <v>0</v>
      </c>
      <c r="AN369" s="105">
        <v>0</v>
      </c>
      <c r="AO369" s="21">
        <f t="shared" si="97"/>
        <v>0.3</v>
      </c>
      <c r="AP369" s="189">
        <f t="shared" si="99"/>
        <v>0.3</v>
      </c>
      <c r="AQ369" s="91" t="str">
        <f>+IF(AP369="","",IF(AND(SUM($P369:U369)=1,SUM($AC369:AH369)=1),"TERMINADA",IF(SUM($P369:U369)=0,"SIN INICIAR",IF(AP369&gt;1,"ADELANTADA",IF(AP369&lt;0.6,"CRÍTICA",IF(AP369&lt;0.95,"EN PROCESO","GESTIÓN NORMAL"))))))</f>
        <v>CRÍTICA</v>
      </c>
      <c r="AR369" s="38" t="str">
        <f t="shared" si="98"/>
        <v>L</v>
      </c>
      <c r="AS369" s="71" t="s">
        <v>1472</v>
      </c>
      <c r="AT369" s="71" t="s">
        <v>1471</v>
      </c>
      <c r="AU369" s="179"/>
      <c r="BA369" s="236">
        <f t="shared" si="92"/>
        <v>0.7</v>
      </c>
    </row>
    <row r="370" spans="1:53" ht="39" hidden="1" customHeight="1" outlineLevel="4" x14ac:dyDescent="0.2">
      <c r="A370" s="258"/>
      <c r="B370" s="256"/>
      <c r="C370" s="10" t="s">
        <v>330</v>
      </c>
      <c r="D370" s="10" t="s">
        <v>330</v>
      </c>
      <c r="E370" s="10" t="s">
        <v>353</v>
      </c>
      <c r="F370" s="5">
        <v>42384</v>
      </c>
      <c r="G370" s="5">
        <v>42704</v>
      </c>
      <c r="H370" s="10" t="s">
        <v>272</v>
      </c>
      <c r="I370" s="10" t="s">
        <v>354</v>
      </c>
      <c r="J370" s="10" t="s">
        <v>355</v>
      </c>
      <c r="K370" s="10">
        <v>1</v>
      </c>
      <c r="L370" s="6">
        <v>144000000</v>
      </c>
      <c r="M370" s="6" t="e">
        <f>+IF(#REF!="Si",#REF!*#REF!,#REF!*#REF!)</f>
        <v>#REF!</v>
      </c>
      <c r="N370" s="103" t="s">
        <v>192</v>
      </c>
      <c r="O370" s="103" t="s">
        <v>201</v>
      </c>
      <c r="P370" s="104">
        <v>0.25</v>
      </c>
      <c r="Q370" s="104">
        <v>0.25</v>
      </c>
      <c r="R370" s="104">
        <v>0.25</v>
      </c>
      <c r="S370" s="104">
        <v>0.25</v>
      </c>
      <c r="T370" s="104">
        <v>0</v>
      </c>
      <c r="U370" s="143">
        <v>0</v>
      </c>
      <c r="V370" s="104">
        <v>0</v>
      </c>
      <c r="W370" s="104">
        <v>0</v>
      </c>
      <c r="X370" s="104">
        <v>0</v>
      </c>
      <c r="Y370" s="104">
        <v>0</v>
      </c>
      <c r="Z370" s="104">
        <v>0</v>
      </c>
      <c r="AA370" s="104">
        <v>0</v>
      </c>
      <c r="AB370" s="198">
        <f t="shared" si="96"/>
        <v>1</v>
      </c>
      <c r="AC370" s="105">
        <v>0</v>
      </c>
      <c r="AD370" s="105">
        <v>0</v>
      </c>
      <c r="AE370" s="105">
        <v>0</v>
      </c>
      <c r="AF370" s="105">
        <v>0</v>
      </c>
      <c r="AG370" s="104">
        <v>0.3</v>
      </c>
      <c r="AH370" s="143">
        <v>0</v>
      </c>
      <c r="AI370" s="105">
        <v>0</v>
      </c>
      <c r="AJ370" s="105">
        <v>0</v>
      </c>
      <c r="AK370" s="105">
        <v>0</v>
      </c>
      <c r="AL370" s="105">
        <v>0</v>
      </c>
      <c r="AM370" s="105">
        <v>0</v>
      </c>
      <c r="AN370" s="105">
        <v>0</v>
      </c>
      <c r="AO370" s="21">
        <f t="shared" si="97"/>
        <v>0.3</v>
      </c>
      <c r="AP370" s="189">
        <f t="shared" si="99"/>
        <v>0.3</v>
      </c>
      <c r="AQ370" s="91" t="str">
        <f>+IF(AP370="","",IF(AND(SUM($P370:U370)=1,SUM($AC370:AH370)=1),"TERMINADA",IF(SUM($P370:U370)=0,"SIN INICIAR",IF(AP370&gt;1,"ADELANTADA",IF(AP370&lt;0.6,"CRÍTICA",IF(AP370&lt;0.95,"EN PROCESO","GESTIÓN NORMAL"))))))</f>
        <v>CRÍTICA</v>
      </c>
      <c r="AR370" s="38" t="str">
        <f t="shared" si="98"/>
        <v>L</v>
      </c>
      <c r="AS370" s="71" t="s">
        <v>1255</v>
      </c>
      <c r="AT370" s="71" t="s">
        <v>1471</v>
      </c>
      <c r="AU370" s="179"/>
      <c r="BA370" s="236">
        <f t="shared" si="92"/>
        <v>0.7</v>
      </c>
    </row>
    <row r="371" spans="1:53" ht="39" hidden="1" customHeight="1" outlineLevel="4" x14ac:dyDescent="0.2">
      <c r="A371" s="258"/>
      <c r="B371" s="256"/>
      <c r="C371" s="10" t="s">
        <v>330</v>
      </c>
      <c r="D371" s="10" t="s">
        <v>330</v>
      </c>
      <c r="E371" s="10" t="s">
        <v>356</v>
      </c>
      <c r="F371" s="5">
        <v>42384</v>
      </c>
      <c r="G371" s="5">
        <v>42704</v>
      </c>
      <c r="H371" s="10" t="s">
        <v>357</v>
      </c>
      <c r="I371" s="10" t="s">
        <v>75</v>
      </c>
      <c r="J371" s="10" t="s">
        <v>358</v>
      </c>
      <c r="K371" s="10">
        <v>1</v>
      </c>
      <c r="L371" s="6">
        <v>24000000</v>
      </c>
      <c r="M371" s="6" t="e">
        <f>+IF(#REF!="Si",#REF!*#REF!,#REF!*#REF!)</f>
        <v>#REF!</v>
      </c>
      <c r="N371" s="103" t="s">
        <v>192</v>
      </c>
      <c r="O371" s="103" t="s">
        <v>201</v>
      </c>
      <c r="P371" s="104">
        <v>0.25</v>
      </c>
      <c r="Q371" s="104">
        <v>0.25</v>
      </c>
      <c r="R371" s="104">
        <v>0.25</v>
      </c>
      <c r="S371" s="104">
        <v>0.25</v>
      </c>
      <c r="T371" s="104">
        <v>0</v>
      </c>
      <c r="U371" s="143">
        <v>0</v>
      </c>
      <c r="V371" s="104">
        <v>0</v>
      </c>
      <c r="W371" s="104">
        <v>0</v>
      </c>
      <c r="X371" s="104">
        <v>0</v>
      </c>
      <c r="Y371" s="104">
        <v>0</v>
      </c>
      <c r="Z371" s="104">
        <v>0</v>
      </c>
      <c r="AA371" s="104">
        <v>0</v>
      </c>
      <c r="AB371" s="198">
        <f t="shared" si="96"/>
        <v>1</v>
      </c>
      <c r="AC371" s="105">
        <v>0</v>
      </c>
      <c r="AD371" s="105">
        <v>0</v>
      </c>
      <c r="AE371" s="105">
        <v>0</v>
      </c>
      <c r="AF371" s="105">
        <v>0</v>
      </c>
      <c r="AG371" s="104">
        <v>0.3</v>
      </c>
      <c r="AH371" s="143">
        <v>0</v>
      </c>
      <c r="AI371" s="105">
        <v>0</v>
      </c>
      <c r="AJ371" s="105">
        <v>0</v>
      </c>
      <c r="AK371" s="105">
        <v>0</v>
      </c>
      <c r="AL371" s="105">
        <v>0</v>
      </c>
      <c r="AM371" s="105">
        <v>0</v>
      </c>
      <c r="AN371" s="105">
        <v>0</v>
      </c>
      <c r="AO371" s="21">
        <f t="shared" si="97"/>
        <v>0.3</v>
      </c>
      <c r="AP371" s="189">
        <f t="shared" si="99"/>
        <v>0.3</v>
      </c>
      <c r="AQ371" s="91" t="str">
        <f>+IF(AP371="","",IF(AND(SUM($P371:U371)=1,SUM($AC371:AH371)=1),"TERMINADA",IF(SUM($P371:U371)=0,"SIN INICIAR",IF(AP371&gt;1,"ADELANTADA",IF(AP371&lt;0.6,"CRÍTICA",IF(AP371&lt;0.95,"EN PROCESO","GESTIÓN NORMAL"))))))</f>
        <v>CRÍTICA</v>
      </c>
      <c r="AR371" s="38" t="str">
        <f t="shared" si="98"/>
        <v>L</v>
      </c>
      <c r="AS371" s="71" t="s">
        <v>1050</v>
      </c>
      <c r="AT371" s="71" t="s">
        <v>1471</v>
      </c>
      <c r="AU371" s="179"/>
      <c r="BA371" s="236">
        <f t="shared" si="92"/>
        <v>0.7</v>
      </c>
    </row>
    <row r="372" spans="1:53" ht="39" hidden="1" customHeight="1" outlineLevel="4" x14ac:dyDescent="0.2">
      <c r="A372" s="258"/>
      <c r="B372" s="256"/>
      <c r="C372" s="10" t="s">
        <v>330</v>
      </c>
      <c r="D372" s="10" t="s">
        <v>330</v>
      </c>
      <c r="E372" s="10" t="s">
        <v>356</v>
      </c>
      <c r="F372" s="5">
        <v>42384</v>
      </c>
      <c r="G372" s="5">
        <v>42704</v>
      </c>
      <c r="H372" s="10" t="s">
        <v>357</v>
      </c>
      <c r="I372" s="10" t="s">
        <v>29</v>
      </c>
      <c r="J372" s="10" t="s">
        <v>944</v>
      </c>
      <c r="K372" s="10">
        <v>1</v>
      </c>
      <c r="L372" s="6">
        <v>480000000</v>
      </c>
      <c r="M372" s="6" t="e">
        <f>+IF(#REF!="Si",#REF!*#REF!,#REF!*#REF!)</f>
        <v>#REF!</v>
      </c>
      <c r="N372" s="103" t="s">
        <v>192</v>
      </c>
      <c r="O372" s="103" t="s">
        <v>201</v>
      </c>
      <c r="P372" s="104">
        <v>0.25</v>
      </c>
      <c r="Q372" s="104">
        <v>0.25</v>
      </c>
      <c r="R372" s="104">
        <v>0.25</v>
      </c>
      <c r="S372" s="104">
        <v>0.25</v>
      </c>
      <c r="T372" s="104">
        <v>0</v>
      </c>
      <c r="U372" s="143">
        <v>0</v>
      </c>
      <c r="V372" s="104">
        <v>0</v>
      </c>
      <c r="W372" s="104">
        <v>0</v>
      </c>
      <c r="X372" s="104">
        <v>0</v>
      </c>
      <c r="Y372" s="104">
        <v>0</v>
      </c>
      <c r="Z372" s="104">
        <v>0</v>
      </c>
      <c r="AA372" s="104">
        <v>0</v>
      </c>
      <c r="AB372" s="198">
        <f t="shared" si="96"/>
        <v>1</v>
      </c>
      <c r="AC372" s="105">
        <v>0</v>
      </c>
      <c r="AD372" s="105">
        <v>0</v>
      </c>
      <c r="AE372" s="105">
        <v>0</v>
      </c>
      <c r="AF372" s="105">
        <v>0</v>
      </c>
      <c r="AG372" s="104">
        <v>0.3</v>
      </c>
      <c r="AH372" s="143">
        <v>0</v>
      </c>
      <c r="AI372" s="105">
        <v>0</v>
      </c>
      <c r="AJ372" s="105">
        <v>0</v>
      </c>
      <c r="AK372" s="105">
        <v>0</v>
      </c>
      <c r="AL372" s="105">
        <v>0</v>
      </c>
      <c r="AM372" s="105">
        <v>0</v>
      </c>
      <c r="AN372" s="105">
        <v>0</v>
      </c>
      <c r="AO372" s="21">
        <f t="shared" si="97"/>
        <v>0.3</v>
      </c>
      <c r="AP372" s="189">
        <f t="shared" si="99"/>
        <v>0.3</v>
      </c>
      <c r="AQ372" s="91" t="str">
        <f>+IF(AP372="","",IF(AND(SUM($P372:U372)=1,SUM($AC372:AH372)=1),"TERMINADA",IF(SUM($P372:U372)=0,"SIN INICIAR",IF(AP372&gt;1,"ADELANTADA",IF(AP372&lt;0.6,"CRÍTICA",IF(AP372&lt;0.95,"EN PROCESO","GESTIÓN NORMAL"))))))</f>
        <v>CRÍTICA</v>
      </c>
      <c r="AR372" s="38" t="str">
        <f t="shared" si="98"/>
        <v>L</v>
      </c>
      <c r="AS372" s="71" t="s">
        <v>1472</v>
      </c>
      <c r="AT372" s="71" t="s">
        <v>1471</v>
      </c>
      <c r="AU372" s="179"/>
      <c r="BA372" s="236">
        <f t="shared" si="92"/>
        <v>0.7</v>
      </c>
    </row>
    <row r="373" spans="1:53" ht="39" hidden="1" customHeight="1" outlineLevel="4" x14ac:dyDescent="0.2">
      <c r="A373" s="258"/>
      <c r="B373" s="256"/>
      <c r="C373" s="10" t="s">
        <v>330</v>
      </c>
      <c r="D373" s="10" t="s">
        <v>330</v>
      </c>
      <c r="E373" s="10" t="s">
        <v>356</v>
      </c>
      <c r="F373" s="5">
        <v>42384</v>
      </c>
      <c r="G373" s="5">
        <v>42704</v>
      </c>
      <c r="H373" s="10" t="s">
        <v>357</v>
      </c>
      <c r="I373" s="10" t="s">
        <v>359</v>
      </c>
      <c r="J373" s="10" t="s">
        <v>360</v>
      </c>
      <c r="K373" s="10">
        <v>1</v>
      </c>
      <c r="L373" s="6">
        <v>14400000</v>
      </c>
      <c r="M373" s="6" t="e">
        <f>+IF(#REF!="Si",#REF!*#REF!,#REF!*#REF!)</f>
        <v>#REF!</v>
      </c>
      <c r="N373" s="103" t="s">
        <v>192</v>
      </c>
      <c r="O373" s="103" t="s">
        <v>201</v>
      </c>
      <c r="P373" s="104">
        <v>0.25</v>
      </c>
      <c r="Q373" s="104">
        <v>0.25</v>
      </c>
      <c r="R373" s="104">
        <v>0.25</v>
      </c>
      <c r="S373" s="104">
        <v>0.25</v>
      </c>
      <c r="T373" s="104">
        <v>0</v>
      </c>
      <c r="U373" s="143">
        <v>0</v>
      </c>
      <c r="V373" s="104">
        <v>0</v>
      </c>
      <c r="W373" s="104">
        <v>0</v>
      </c>
      <c r="X373" s="104">
        <v>0</v>
      </c>
      <c r="Y373" s="104">
        <v>0</v>
      </c>
      <c r="Z373" s="104">
        <v>0</v>
      </c>
      <c r="AA373" s="104">
        <v>0</v>
      </c>
      <c r="AB373" s="198">
        <f t="shared" si="96"/>
        <v>1</v>
      </c>
      <c r="AC373" s="105">
        <v>0</v>
      </c>
      <c r="AD373" s="105">
        <v>0</v>
      </c>
      <c r="AE373" s="105">
        <v>0</v>
      </c>
      <c r="AF373" s="105">
        <v>0</v>
      </c>
      <c r="AG373" s="104">
        <v>0.3</v>
      </c>
      <c r="AH373" s="143">
        <v>0</v>
      </c>
      <c r="AI373" s="105">
        <v>0</v>
      </c>
      <c r="AJ373" s="105">
        <v>0</v>
      </c>
      <c r="AK373" s="105">
        <v>0</v>
      </c>
      <c r="AL373" s="105">
        <v>0</v>
      </c>
      <c r="AM373" s="105">
        <v>0</v>
      </c>
      <c r="AN373" s="105">
        <v>0</v>
      </c>
      <c r="AO373" s="21">
        <f t="shared" si="97"/>
        <v>0.3</v>
      </c>
      <c r="AP373" s="189">
        <f t="shared" si="99"/>
        <v>0.3</v>
      </c>
      <c r="AQ373" s="91" t="str">
        <f>+IF(AP373="","",IF(AND(SUM($P373:U373)=1,SUM($AC373:AH373)=1),"TERMINADA",IF(SUM($P373:U373)=0,"SIN INICIAR",IF(AP373&gt;1,"ADELANTADA",IF(AP373&lt;0.6,"CRÍTICA",IF(AP373&lt;0.95,"EN PROCESO","GESTIÓN NORMAL"))))))</f>
        <v>CRÍTICA</v>
      </c>
      <c r="AR373" s="38" t="str">
        <f t="shared" si="98"/>
        <v>L</v>
      </c>
      <c r="AS373" s="71" t="s">
        <v>1472</v>
      </c>
      <c r="AT373" s="71" t="s">
        <v>1471</v>
      </c>
      <c r="AU373" s="179"/>
      <c r="BA373" s="236">
        <f t="shared" si="92"/>
        <v>0.7</v>
      </c>
    </row>
    <row r="374" spans="1:53" ht="39" hidden="1" customHeight="1" outlineLevel="4" x14ac:dyDescent="0.2">
      <c r="A374" s="258"/>
      <c r="B374" s="256"/>
      <c r="C374" s="10" t="s">
        <v>330</v>
      </c>
      <c r="D374" s="10" t="s">
        <v>330</v>
      </c>
      <c r="E374" s="10" t="s">
        <v>356</v>
      </c>
      <c r="F374" s="5">
        <v>42384</v>
      </c>
      <c r="G374" s="5">
        <v>42704</v>
      </c>
      <c r="H374" s="10" t="s">
        <v>357</v>
      </c>
      <c r="I374" s="10" t="s">
        <v>111</v>
      </c>
      <c r="J374" s="10" t="s">
        <v>361</v>
      </c>
      <c r="K374" s="10">
        <v>1</v>
      </c>
      <c r="L374" s="6">
        <v>48000000</v>
      </c>
      <c r="M374" s="6" t="e">
        <f>+IF(#REF!="Si",#REF!*#REF!,#REF!*#REF!)</f>
        <v>#REF!</v>
      </c>
      <c r="N374" s="103" t="s">
        <v>192</v>
      </c>
      <c r="O374" s="103" t="s">
        <v>201</v>
      </c>
      <c r="P374" s="104">
        <v>0.25</v>
      </c>
      <c r="Q374" s="104">
        <v>0.25</v>
      </c>
      <c r="R374" s="104">
        <v>0.25</v>
      </c>
      <c r="S374" s="104">
        <v>0.25</v>
      </c>
      <c r="T374" s="104">
        <v>0</v>
      </c>
      <c r="U374" s="143">
        <v>0</v>
      </c>
      <c r="V374" s="104">
        <v>0</v>
      </c>
      <c r="W374" s="104">
        <v>0</v>
      </c>
      <c r="X374" s="104">
        <v>0</v>
      </c>
      <c r="Y374" s="104">
        <v>0</v>
      </c>
      <c r="Z374" s="104">
        <v>0</v>
      </c>
      <c r="AA374" s="104">
        <v>0</v>
      </c>
      <c r="AB374" s="198">
        <f t="shared" si="96"/>
        <v>1</v>
      </c>
      <c r="AC374" s="105">
        <v>0</v>
      </c>
      <c r="AD374" s="105">
        <v>0</v>
      </c>
      <c r="AE374" s="105">
        <v>0</v>
      </c>
      <c r="AF374" s="105">
        <v>0</v>
      </c>
      <c r="AG374" s="104">
        <v>0.3</v>
      </c>
      <c r="AH374" s="143">
        <v>0</v>
      </c>
      <c r="AI374" s="105">
        <v>0</v>
      </c>
      <c r="AJ374" s="105">
        <v>0</v>
      </c>
      <c r="AK374" s="105">
        <v>0</v>
      </c>
      <c r="AL374" s="105">
        <v>0</v>
      </c>
      <c r="AM374" s="105">
        <v>0</v>
      </c>
      <c r="AN374" s="105">
        <v>0</v>
      </c>
      <c r="AO374" s="21">
        <f t="shared" si="97"/>
        <v>0.3</v>
      </c>
      <c r="AP374" s="189">
        <f t="shared" si="99"/>
        <v>0.3</v>
      </c>
      <c r="AQ374" s="91" t="str">
        <f>+IF(AP374="","",IF(AND(SUM($P374:U374)=1,SUM($AC374:AH374)=1),"TERMINADA",IF(SUM($P374:U374)=0,"SIN INICIAR",IF(AP374&gt;1,"ADELANTADA",IF(AP374&lt;0.6,"CRÍTICA",IF(AP374&lt;0.95,"EN PROCESO","GESTIÓN NORMAL"))))))</f>
        <v>CRÍTICA</v>
      </c>
      <c r="AR374" s="38" t="str">
        <f t="shared" si="98"/>
        <v>L</v>
      </c>
      <c r="AS374" s="71" t="s">
        <v>1472</v>
      </c>
      <c r="AT374" s="71" t="s">
        <v>1471</v>
      </c>
      <c r="AU374" s="179"/>
      <c r="BA374" s="236">
        <f t="shared" si="92"/>
        <v>0.7</v>
      </c>
    </row>
    <row r="375" spans="1:53" ht="39" hidden="1" customHeight="1" outlineLevel="4" x14ac:dyDescent="0.2">
      <c r="A375" s="258"/>
      <c r="B375" s="256"/>
      <c r="C375" s="10" t="s">
        <v>330</v>
      </c>
      <c r="D375" s="10" t="s">
        <v>330</v>
      </c>
      <c r="E375" s="10" t="s">
        <v>356</v>
      </c>
      <c r="F375" s="5">
        <v>42384</v>
      </c>
      <c r="G375" s="5">
        <v>42704</v>
      </c>
      <c r="H375" s="10" t="s">
        <v>357</v>
      </c>
      <c r="I375" s="10" t="s">
        <v>33</v>
      </c>
      <c r="J375" s="10" t="s">
        <v>362</v>
      </c>
      <c r="K375" s="10">
        <v>1</v>
      </c>
      <c r="L375" s="6">
        <v>192000000</v>
      </c>
      <c r="M375" s="6" t="e">
        <f>+IF(#REF!="Si",#REF!*#REF!,#REF!*#REF!)</f>
        <v>#REF!</v>
      </c>
      <c r="N375" s="103" t="s">
        <v>192</v>
      </c>
      <c r="O375" s="103" t="s">
        <v>201</v>
      </c>
      <c r="P375" s="104">
        <v>0.25</v>
      </c>
      <c r="Q375" s="104">
        <v>0.25</v>
      </c>
      <c r="R375" s="104">
        <v>0.25</v>
      </c>
      <c r="S375" s="104">
        <v>0.25</v>
      </c>
      <c r="T375" s="104">
        <v>0</v>
      </c>
      <c r="U375" s="143">
        <v>0</v>
      </c>
      <c r="V375" s="104">
        <v>0</v>
      </c>
      <c r="W375" s="104">
        <v>0</v>
      </c>
      <c r="X375" s="104">
        <v>0</v>
      </c>
      <c r="Y375" s="104">
        <v>0</v>
      </c>
      <c r="Z375" s="104">
        <v>0</v>
      </c>
      <c r="AA375" s="104">
        <v>0</v>
      </c>
      <c r="AB375" s="198">
        <f t="shared" si="96"/>
        <v>1</v>
      </c>
      <c r="AC375" s="105">
        <v>0</v>
      </c>
      <c r="AD375" s="105">
        <v>0</v>
      </c>
      <c r="AE375" s="105">
        <v>0</v>
      </c>
      <c r="AF375" s="105">
        <v>0</v>
      </c>
      <c r="AG375" s="104">
        <v>0.3</v>
      </c>
      <c r="AH375" s="143">
        <v>0</v>
      </c>
      <c r="AI375" s="105">
        <v>0</v>
      </c>
      <c r="AJ375" s="105">
        <v>0</v>
      </c>
      <c r="AK375" s="105">
        <v>0</v>
      </c>
      <c r="AL375" s="105">
        <v>0</v>
      </c>
      <c r="AM375" s="105">
        <v>0</v>
      </c>
      <c r="AN375" s="105">
        <v>0</v>
      </c>
      <c r="AO375" s="21">
        <f t="shared" si="97"/>
        <v>0.3</v>
      </c>
      <c r="AP375" s="189">
        <f t="shared" si="99"/>
        <v>0.3</v>
      </c>
      <c r="AQ375" s="91" t="str">
        <f>+IF(AP375="","",IF(AND(SUM($P375:U375)=1,SUM($AC375:AH375)=1),"TERMINADA",IF(SUM($P375:U375)=0,"SIN INICIAR",IF(AP375&gt;1,"ADELANTADA",IF(AP375&lt;0.6,"CRÍTICA",IF(AP375&lt;0.95,"EN PROCESO","GESTIÓN NORMAL"))))))</f>
        <v>CRÍTICA</v>
      </c>
      <c r="AR375" s="38" t="str">
        <f t="shared" si="98"/>
        <v>L</v>
      </c>
      <c r="AS375" s="71" t="s">
        <v>1472</v>
      </c>
      <c r="AT375" s="71" t="s">
        <v>1471</v>
      </c>
      <c r="AU375" s="179"/>
      <c r="BA375" s="236">
        <f t="shared" si="92"/>
        <v>0.7</v>
      </c>
    </row>
    <row r="376" spans="1:53" ht="39" hidden="1" customHeight="1" outlineLevel="4" x14ac:dyDescent="0.2">
      <c r="A376" s="258"/>
      <c r="B376" s="256"/>
      <c r="C376" s="10" t="s">
        <v>330</v>
      </c>
      <c r="D376" s="10" t="s">
        <v>330</v>
      </c>
      <c r="E376" s="10" t="s">
        <v>356</v>
      </c>
      <c r="F376" s="5">
        <v>42384</v>
      </c>
      <c r="G376" s="5">
        <v>42704</v>
      </c>
      <c r="H376" s="10" t="s">
        <v>357</v>
      </c>
      <c r="I376" s="10" t="s">
        <v>41</v>
      </c>
      <c r="J376" s="10" t="s">
        <v>363</v>
      </c>
      <c r="K376" s="10">
        <v>2</v>
      </c>
      <c r="L376" s="6">
        <v>14400000</v>
      </c>
      <c r="M376" s="6" t="e">
        <f>+IF(#REF!="Si",#REF!*#REF!,#REF!*#REF!)</f>
        <v>#REF!</v>
      </c>
      <c r="N376" s="103" t="s">
        <v>192</v>
      </c>
      <c r="O376" s="103" t="s">
        <v>201</v>
      </c>
      <c r="P376" s="104">
        <v>0.25</v>
      </c>
      <c r="Q376" s="104">
        <v>0.25</v>
      </c>
      <c r="R376" s="104">
        <v>0.25</v>
      </c>
      <c r="S376" s="104">
        <v>0.25</v>
      </c>
      <c r="T376" s="104">
        <v>0</v>
      </c>
      <c r="U376" s="143">
        <v>0</v>
      </c>
      <c r="V376" s="104">
        <v>0</v>
      </c>
      <c r="W376" s="104">
        <v>0</v>
      </c>
      <c r="X376" s="104">
        <v>0</v>
      </c>
      <c r="Y376" s="104">
        <v>0</v>
      </c>
      <c r="Z376" s="104">
        <v>0</v>
      </c>
      <c r="AA376" s="104">
        <v>0</v>
      </c>
      <c r="AB376" s="198">
        <f t="shared" si="96"/>
        <v>1</v>
      </c>
      <c r="AC376" s="105">
        <v>0</v>
      </c>
      <c r="AD376" s="105">
        <v>0</v>
      </c>
      <c r="AE376" s="105">
        <v>0</v>
      </c>
      <c r="AF376" s="105">
        <v>0</v>
      </c>
      <c r="AG376" s="104">
        <v>0.3</v>
      </c>
      <c r="AH376" s="143">
        <v>0</v>
      </c>
      <c r="AI376" s="105">
        <v>0</v>
      </c>
      <c r="AJ376" s="105">
        <v>0</v>
      </c>
      <c r="AK376" s="105">
        <v>0</v>
      </c>
      <c r="AL376" s="105">
        <v>0</v>
      </c>
      <c r="AM376" s="105">
        <v>0</v>
      </c>
      <c r="AN376" s="105">
        <v>0</v>
      </c>
      <c r="AO376" s="21">
        <f t="shared" si="97"/>
        <v>0.3</v>
      </c>
      <c r="AP376" s="189">
        <f t="shared" si="99"/>
        <v>0.3</v>
      </c>
      <c r="AQ376" s="91" t="str">
        <f>+IF(AP376="","",IF(AND(SUM($P376:U376)=1,SUM($AC376:AH376)=1),"TERMINADA",IF(SUM($P376:U376)=0,"SIN INICIAR",IF(AP376&gt;1,"ADELANTADA",IF(AP376&lt;0.6,"CRÍTICA",IF(AP376&lt;0.95,"EN PROCESO","GESTIÓN NORMAL"))))))</f>
        <v>CRÍTICA</v>
      </c>
      <c r="AR376" s="38" t="str">
        <f t="shared" si="98"/>
        <v>L</v>
      </c>
      <c r="AS376" s="71" t="s">
        <v>1472</v>
      </c>
      <c r="AT376" s="71" t="s">
        <v>1471</v>
      </c>
      <c r="AU376" s="179"/>
      <c r="BA376" s="236">
        <f t="shared" si="92"/>
        <v>0.7</v>
      </c>
    </row>
    <row r="377" spans="1:53" ht="39" hidden="1" customHeight="1" outlineLevel="4" x14ac:dyDescent="0.2">
      <c r="A377" s="258"/>
      <c r="B377" s="256"/>
      <c r="C377" s="10" t="s">
        <v>330</v>
      </c>
      <c r="D377" s="10" t="s">
        <v>330</v>
      </c>
      <c r="E377" s="10" t="s">
        <v>356</v>
      </c>
      <c r="F377" s="5">
        <v>42384</v>
      </c>
      <c r="G377" s="5">
        <v>42704</v>
      </c>
      <c r="H377" s="10" t="s">
        <v>357</v>
      </c>
      <c r="I377" s="10" t="s">
        <v>27</v>
      </c>
      <c r="J377" s="10" t="s">
        <v>364</v>
      </c>
      <c r="K377" s="10">
        <v>1</v>
      </c>
      <c r="L377" s="6">
        <v>48000000</v>
      </c>
      <c r="M377" s="6" t="e">
        <f>+IF(#REF!="Si",#REF!*#REF!,#REF!*#REF!)</f>
        <v>#REF!</v>
      </c>
      <c r="N377" s="103" t="s">
        <v>192</v>
      </c>
      <c r="O377" s="103" t="s">
        <v>201</v>
      </c>
      <c r="P377" s="104">
        <v>0.25</v>
      </c>
      <c r="Q377" s="104">
        <v>0.25</v>
      </c>
      <c r="R377" s="104">
        <v>0.25</v>
      </c>
      <c r="S377" s="104">
        <v>0.25</v>
      </c>
      <c r="T377" s="104">
        <v>0</v>
      </c>
      <c r="U377" s="143">
        <v>0</v>
      </c>
      <c r="V377" s="104">
        <v>0</v>
      </c>
      <c r="W377" s="104">
        <v>0</v>
      </c>
      <c r="X377" s="104">
        <v>0</v>
      </c>
      <c r="Y377" s="104">
        <v>0</v>
      </c>
      <c r="Z377" s="104">
        <v>0</v>
      </c>
      <c r="AA377" s="104">
        <v>0</v>
      </c>
      <c r="AB377" s="198">
        <f t="shared" si="96"/>
        <v>1</v>
      </c>
      <c r="AC377" s="105">
        <v>0</v>
      </c>
      <c r="AD377" s="105">
        <v>0</v>
      </c>
      <c r="AE377" s="105">
        <v>0</v>
      </c>
      <c r="AF377" s="105">
        <v>0</v>
      </c>
      <c r="AG377" s="104">
        <v>0.3</v>
      </c>
      <c r="AH377" s="143">
        <v>0</v>
      </c>
      <c r="AI377" s="105">
        <v>0</v>
      </c>
      <c r="AJ377" s="105">
        <v>0</v>
      </c>
      <c r="AK377" s="105">
        <v>0</v>
      </c>
      <c r="AL377" s="105">
        <v>0</v>
      </c>
      <c r="AM377" s="105">
        <v>0</v>
      </c>
      <c r="AN377" s="105">
        <v>0</v>
      </c>
      <c r="AO377" s="21">
        <f t="shared" si="97"/>
        <v>0.3</v>
      </c>
      <c r="AP377" s="189">
        <f t="shared" si="99"/>
        <v>0.3</v>
      </c>
      <c r="AQ377" s="91" t="str">
        <f>+IF(AP377="","",IF(AND(SUM($P377:U377)=1,SUM($AC377:AH377)=1),"TERMINADA",IF(SUM($P377:U377)=0,"SIN INICIAR",IF(AP377&gt;1,"ADELANTADA",IF(AP377&lt;0.6,"CRÍTICA",IF(AP377&lt;0.95,"EN PROCESO","GESTIÓN NORMAL"))))))</f>
        <v>CRÍTICA</v>
      </c>
      <c r="AR377" s="38" t="str">
        <f t="shared" si="98"/>
        <v>L</v>
      </c>
      <c r="AS377" s="71" t="s">
        <v>1472</v>
      </c>
      <c r="AT377" s="71" t="s">
        <v>1471</v>
      </c>
      <c r="AU377" s="179"/>
      <c r="BA377" s="236">
        <f t="shared" si="92"/>
        <v>0.7</v>
      </c>
    </row>
    <row r="378" spans="1:53" ht="39" hidden="1" customHeight="1" outlineLevel="4" x14ac:dyDescent="0.2">
      <c r="A378" s="258"/>
      <c r="B378" s="256"/>
      <c r="C378" s="10" t="s">
        <v>330</v>
      </c>
      <c r="D378" s="10" t="s">
        <v>330</v>
      </c>
      <c r="E378" s="10" t="s">
        <v>1143</v>
      </c>
      <c r="F378" s="78"/>
      <c r="G378" s="78"/>
      <c r="H378" s="10" t="s">
        <v>1144</v>
      </c>
      <c r="I378" s="78"/>
      <c r="J378" s="78"/>
      <c r="K378" s="78"/>
      <c r="L378" s="78"/>
      <c r="M378" s="78"/>
      <c r="N378" s="103" t="s">
        <v>192</v>
      </c>
      <c r="O378" s="103" t="s">
        <v>181</v>
      </c>
      <c r="P378" s="104">
        <v>0.25</v>
      </c>
      <c r="Q378" s="104">
        <v>0.25</v>
      </c>
      <c r="R378" s="104">
        <v>0.25</v>
      </c>
      <c r="S378" s="104">
        <v>0.25</v>
      </c>
      <c r="T378" s="104">
        <v>0</v>
      </c>
      <c r="U378" s="143">
        <v>0</v>
      </c>
      <c r="V378" s="104">
        <v>0</v>
      </c>
      <c r="W378" s="104">
        <v>0</v>
      </c>
      <c r="X378" s="104">
        <v>0</v>
      </c>
      <c r="Y378" s="104">
        <v>0</v>
      </c>
      <c r="Z378" s="104">
        <v>0</v>
      </c>
      <c r="AA378" s="104">
        <v>0</v>
      </c>
      <c r="AB378" s="198">
        <f t="shared" si="96"/>
        <v>1</v>
      </c>
      <c r="AC378" s="105">
        <v>0</v>
      </c>
      <c r="AD378" s="105">
        <v>0</v>
      </c>
      <c r="AE378" s="105">
        <v>0</v>
      </c>
      <c r="AF378" s="105">
        <v>0</v>
      </c>
      <c r="AG378" s="104">
        <v>0.3</v>
      </c>
      <c r="AH378" s="143">
        <v>0</v>
      </c>
      <c r="AI378" s="105">
        <v>0</v>
      </c>
      <c r="AJ378" s="105">
        <v>0</v>
      </c>
      <c r="AK378" s="105">
        <v>0</v>
      </c>
      <c r="AL378" s="105">
        <v>0</v>
      </c>
      <c r="AM378" s="105">
        <v>0</v>
      </c>
      <c r="AN378" s="105">
        <v>0</v>
      </c>
      <c r="AO378" s="21">
        <f t="shared" si="97"/>
        <v>0.3</v>
      </c>
      <c r="AP378" s="189">
        <f t="shared" si="99"/>
        <v>0.3</v>
      </c>
      <c r="AQ378" s="91" t="str">
        <f>+IF(AP378="","",IF(AND(SUM($P378:U378)=1,SUM($AC378:AH378)=1),"TERMINADA",IF(SUM($P378:U378)=0,"SIN INICIAR",IF(AP378&gt;1,"ADELANTADA",IF(AP378&lt;0.6,"CRÍTICA",IF(AP378&lt;0.95,"EN PROCESO","GESTIÓN NORMAL"))))))</f>
        <v>CRÍTICA</v>
      </c>
      <c r="AR378" s="38" t="str">
        <f t="shared" si="98"/>
        <v>L</v>
      </c>
      <c r="AS378" s="71" t="s">
        <v>1145</v>
      </c>
      <c r="AT378" s="71" t="s">
        <v>1471</v>
      </c>
      <c r="AU378" s="179"/>
      <c r="BA378" s="236">
        <f t="shared" si="92"/>
        <v>0.7</v>
      </c>
    </row>
    <row r="379" spans="1:53" ht="39" hidden="1" customHeight="1" outlineLevel="3" x14ac:dyDescent="0.2">
      <c r="A379" s="258"/>
      <c r="B379" s="256"/>
      <c r="C379" s="248" t="s">
        <v>1322</v>
      </c>
      <c r="D379" s="249"/>
      <c r="E379" s="250"/>
      <c r="F379" s="82"/>
      <c r="G379" s="82"/>
      <c r="H379" s="1"/>
      <c r="I379" s="1"/>
      <c r="J379" s="82"/>
      <c r="K379" s="82"/>
      <c r="L379" s="82"/>
      <c r="M379" s="82"/>
      <c r="N379" s="68"/>
      <c r="O379" s="68"/>
      <c r="P379" s="69"/>
      <c r="Q379" s="69"/>
      <c r="R379" s="69"/>
      <c r="S379" s="69"/>
      <c r="T379" s="69"/>
      <c r="U379" s="144"/>
      <c r="V379" s="69"/>
      <c r="W379" s="69"/>
      <c r="X379" s="69"/>
      <c r="Y379" s="69"/>
      <c r="Z379" s="69"/>
      <c r="AA379" s="69"/>
      <c r="AB379" s="200"/>
      <c r="AC379" s="69"/>
      <c r="AD379" s="69"/>
      <c r="AE379" s="69"/>
      <c r="AF379" s="69"/>
      <c r="AG379" s="69"/>
      <c r="AH379" s="144"/>
      <c r="AI379" s="69"/>
      <c r="AJ379" s="69"/>
      <c r="AK379" s="69"/>
      <c r="AL379" s="69"/>
      <c r="AM379" s="69"/>
      <c r="AN379" s="182"/>
      <c r="AO379" s="190">
        <f>SUBTOTAL(1,AO358:AO378)</f>
        <v>0.29999999999999993</v>
      </c>
      <c r="AP379" s="190">
        <f>SUBTOTAL(1,AP358:AP378)</f>
        <v>0.29999999999999993</v>
      </c>
      <c r="AQ379" s="91" t="str">
        <f>+IF(AP379="","",IF(AP379&gt;1,"ADELANTADA",IF(AP379&lt;0.6,"CRÍTICA",IF(AP379&lt;0.95,"EN PROCESO","GESTIÓN NORMAL"))))</f>
        <v>CRÍTICA</v>
      </c>
      <c r="AR379" s="38" t="str">
        <f t="shared" si="98"/>
        <v>L</v>
      </c>
      <c r="AS379" s="71"/>
      <c r="AT379" s="71" t="s">
        <v>1550</v>
      </c>
      <c r="AU379" s="179" t="s">
        <v>1585</v>
      </c>
      <c r="BA379" s="236">
        <f t="shared" si="92"/>
        <v>0.70000000000000007</v>
      </c>
    </row>
    <row r="380" spans="1:53" ht="39" hidden="1" customHeight="1" outlineLevel="4" x14ac:dyDescent="0.2">
      <c r="A380" s="258"/>
      <c r="B380" s="256"/>
      <c r="C380" s="10" t="s">
        <v>242</v>
      </c>
      <c r="D380" s="10" t="s">
        <v>242</v>
      </c>
      <c r="E380" s="10" t="s">
        <v>925</v>
      </c>
      <c r="F380" s="5">
        <v>42384</v>
      </c>
      <c r="G380" s="5">
        <v>42704</v>
      </c>
      <c r="H380" s="10" t="s">
        <v>926</v>
      </c>
      <c r="I380" s="10" t="s">
        <v>27</v>
      </c>
      <c r="J380" s="10" t="s">
        <v>243</v>
      </c>
      <c r="K380" s="10">
        <v>1</v>
      </c>
      <c r="L380" s="6">
        <v>3000000</v>
      </c>
      <c r="M380" s="6">
        <v>3000000</v>
      </c>
      <c r="N380" s="103" t="s">
        <v>905</v>
      </c>
      <c r="O380" s="103" t="s">
        <v>905</v>
      </c>
      <c r="P380" s="104">
        <v>0</v>
      </c>
      <c r="Q380" s="104">
        <v>0</v>
      </c>
      <c r="R380" s="104">
        <v>0</v>
      </c>
      <c r="S380" s="104">
        <v>0</v>
      </c>
      <c r="T380" s="104">
        <v>1</v>
      </c>
      <c r="U380" s="143">
        <v>0</v>
      </c>
      <c r="V380" s="104">
        <v>0</v>
      </c>
      <c r="W380" s="104">
        <v>0</v>
      </c>
      <c r="X380" s="104">
        <v>0</v>
      </c>
      <c r="Y380" s="104">
        <v>0</v>
      </c>
      <c r="Z380" s="104">
        <v>0</v>
      </c>
      <c r="AA380" s="104">
        <v>0</v>
      </c>
      <c r="AB380" s="198">
        <f>SUM(P380:AA380)</f>
        <v>1</v>
      </c>
      <c r="AC380" s="105">
        <v>0</v>
      </c>
      <c r="AD380" s="105">
        <v>0</v>
      </c>
      <c r="AE380" s="105">
        <v>0</v>
      </c>
      <c r="AF380" s="105">
        <v>0</v>
      </c>
      <c r="AG380" s="104">
        <v>1</v>
      </c>
      <c r="AH380" s="143">
        <v>0</v>
      </c>
      <c r="AI380" s="105">
        <v>0</v>
      </c>
      <c r="AJ380" s="105">
        <v>0</v>
      </c>
      <c r="AK380" s="105">
        <v>0</v>
      </c>
      <c r="AL380" s="105">
        <v>0</v>
      </c>
      <c r="AM380" s="105">
        <v>0</v>
      </c>
      <c r="AN380" s="105">
        <v>0</v>
      </c>
      <c r="AO380" s="21">
        <f>SUM(AC380:AN380)</f>
        <v>1</v>
      </c>
      <c r="AP380" s="189">
        <f t="shared" ref="AP380:AP383" si="100">+IFERROR(SUM(AC380:AH380)/SUM(P380:U380),"")</f>
        <v>1</v>
      </c>
      <c r="AQ380" s="91" t="str">
        <f>+IF(AP380="","",IF(AND(SUM($P380:U380)=1,SUM($AC380:AH380)=1),"TERMINADA",IF(SUM($P380:U380)=0,"SIN INICIAR",IF(AP380&gt;1,"ADELANTADA",IF(AP380&lt;0.6,"CRÍTICA",IF(AP380&lt;0.95,"EN PROCESO","GESTIÓN NORMAL"))))))</f>
        <v>TERMINADA</v>
      </c>
      <c r="AR380" s="38" t="str">
        <f t="shared" si="98"/>
        <v>B</v>
      </c>
      <c r="AS380" s="71"/>
      <c r="AT380" s="71"/>
      <c r="AU380" s="71"/>
      <c r="BA380" s="236">
        <f t="shared" si="92"/>
        <v>0</v>
      </c>
    </row>
    <row r="381" spans="1:53" ht="39" hidden="1" customHeight="1" outlineLevel="4" x14ac:dyDescent="0.2">
      <c r="A381" s="258"/>
      <c r="B381" s="256"/>
      <c r="C381" s="10" t="s">
        <v>242</v>
      </c>
      <c r="D381" s="10" t="s">
        <v>242</v>
      </c>
      <c r="E381" s="10" t="s">
        <v>927</v>
      </c>
      <c r="F381" s="5">
        <v>42384</v>
      </c>
      <c r="G381" s="5">
        <v>42704</v>
      </c>
      <c r="H381" s="10" t="s">
        <v>928</v>
      </c>
      <c r="I381" s="10" t="s">
        <v>27</v>
      </c>
      <c r="J381" s="10" t="s">
        <v>243</v>
      </c>
      <c r="K381" s="10">
        <v>1</v>
      </c>
      <c r="L381" s="6">
        <v>6000000</v>
      </c>
      <c r="M381" s="6">
        <v>6000000</v>
      </c>
      <c r="N381" s="103" t="s">
        <v>907</v>
      </c>
      <c r="O381" s="103" t="s">
        <v>907</v>
      </c>
      <c r="P381" s="104">
        <v>0</v>
      </c>
      <c r="Q381" s="104">
        <v>0</v>
      </c>
      <c r="R381" s="104">
        <v>0</v>
      </c>
      <c r="S381" s="104">
        <v>0</v>
      </c>
      <c r="T381" s="104">
        <v>0</v>
      </c>
      <c r="U381" s="143">
        <v>0</v>
      </c>
      <c r="V381" s="104">
        <v>0</v>
      </c>
      <c r="W381" s="104">
        <v>0</v>
      </c>
      <c r="X381" s="104">
        <v>0</v>
      </c>
      <c r="Y381" s="104">
        <v>1</v>
      </c>
      <c r="Z381" s="104">
        <v>0</v>
      </c>
      <c r="AA381" s="104">
        <v>0</v>
      </c>
      <c r="AB381" s="198">
        <f>SUM(P381:AA381)</f>
        <v>1</v>
      </c>
      <c r="AC381" s="105">
        <v>0</v>
      </c>
      <c r="AD381" s="105">
        <v>0</v>
      </c>
      <c r="AE381" s="105">
        <v>0</v>
      </c>
      <c r="AF381" s="105">
        <v>0</v>
      </c>
      <c r="AG381" s="104">
        <v>0</v>
      </c>
      <c r="AH381" s="143">
        <v>0</v>
      </c>
      <c r="AI381" s="105">
        <v>0</v>
      </c>
      <c r="AJ381" s="105">
        <v>0</v>
      </c>
      <c r="AK381" s="105">
        <v>0</v>
      </c>
      <c r="AL381" s="105">
        <v>0</v>
      </c>
      <c r="AM381" s="105">
        <v>0</v>
      </c>
      <c r="AN381" s="105">
        <v>0</v>
      </c>
      <c r="AO381" s="21">
        <f>SUM(AC381:AN381)</f>
        <v>0</v>
      </c>
      <c r="AP381" s="189" t="str">
        <f t="shared" si="100"/>
        <v/>
      </c>
      <c r="AQ381" s="91" t="str">
        <f>+IF(AP381="","",IF(AND(SUM($P381:U381)=1,SUM($AC381:AH381)=1),"TERMINADA",IF(SUM($P381:U381)=0,"SIN INICIAR",IF(AP381&gt;1,"ADELANTADA",IF(AP381&lt;0.6,"CRÍTICA",IF(AP381&lt;0.95,"EN PROCESO","GESTIÓN NORMAL"))))))</f>
        <v/>
      </c>
      <c r="AR381" s="38" t="str">
        <f t="shared" si="98"/>
        <v/>
      </c>
      <c r="AS381" s="71"/>
      <c r="AT381" s="71"/>
      <c r="AU381" s="71"/>
      <c r="BA381" s="236">
        <f t="shared" si="92"/>
        <v>1</v>
      </c>
    </row>
    <row r="382" spans="1:53" ht="39" hidden="1" customHeight="1" outlineLevel="4" x14ac:dyDescent="0.2">
      <c r="A382" s="258"/>
      <c r="B382" s="256"/>
      <c r="C382" s="10" t="s">
        <v>242</v>
      </c>
      <c r="D382" s="10" t="s">
        <v>242</v>
      </c>
      <c r="E382" s="10" t="s">
        <v>248</v>
      </c>
      <c r="F382" s="5">
        <v>42384</v>
      </c>
      <c r="G382" s="5">
        <v>42704</v>
      </c>
      <c r="H382" s="10" t="s">
        <v>249</v>
      </c>
      <c r="I382" s="10" t="s">
        <v>27</v>
      </c>
      <c r="J382" s="10" t="s">
        <v>250</v>
      </c>
      <c r="K382" s="10">
        <v>5</v>
      </c>
      <c r="L382" s="6">
        <v>2000000</v>
      </c>
      <c r="M382" s="6">
        <v>10000000</v>
      </c>
      <c r="N382" s="103" t="s">
        <v>905</v>
      </c>
      <c r="O382" s="103" t="s">
        <v>905</v>
      </c>
      <c r="P382" s="104">
        <v>0</v>
      </c>
      <c r="Q382" s="104">
        <v>0</v>
      </c>
      <c r="R382" s="104">
        <v>0</v>
      </c>
      <c r="S382" s="104">
        <v>0</v>
      </c>
      <c r="T382" s="104">
        <v>1</v>
      </c>
      <c r="U382" s="143">
        <v>0</v>
      </c>
      <c r="V382" s="104">
        <v>0</v>
      </c>
      <c r="W382" s="104">
        <v>0</v>
      </c>
      <c r="X382" s="104">
        <v>0</v>
      </c>
      <c r="Y382" s="104">
        <v>0</v>
      </c>
      <c r="Z382" s="104">
        <v>0</v>
      </c>
      <c r="AA382" s="104">
        <v>0</v>
      </c>
      <c r="AB382" s="198">
        <f>SUM(P382:AA382)</f>
        <v>1</v>
      </c>
      <c r="AC382" s="105">
        <v>0</v>
      </c>
      <c r="AD382" s="105">
        <v>0</v>
      </c>
      <c r="AE382" s="105">
        <v>0</v>
      </c>
      <c r="AF382" s="105">
        <v>0</v>
      </c>
      <c r="AG382" s="104">
        <v>1</v>
      </c>
      <c r="AH382" s="143">
        <v>0</v>
      </c>
      <c r="AI382" s="105">
        <v>0</v>
      </c>
      <c r="AJ382" s="105">
        <v>0</v>
      </c>
      <c r="AK382" s="105">
        <v>0</v>
      </c>
      <c r="AL382" s="105">
        <v>0</v>
      </c>
      <c r="AM382" s="105">
        <v>0</v>
      </c>
      <c r="AN382" s="105">
        <v>0</v>
      </c>
      <c r="AO382" s="21">
        <f>SUM(AC382:AN382)</f>
        <v>1</v>
      </c>
      <c r="AP382" s="189">
        <f t="shared" si="100"/>
        <v>1</v>
      </c>
      <c r="AQ382" s="91" t="str">
        <f>+IF(AP382="","",IF(AND(SUM($P382:U382)=1,SUM($AC382:AH382)=1),"TERMINADA",IF(SUM($P382:U382)=0,"SIN INICIAR",IF(AP382&gt;1,"ADELANTADA",IF(AP382&lt;0.6,"CRÍTICA",IF(AP382&lt;0.95,"EN PROCESO","GESTIÓN NORMAL"))))))</f>
        <v>TERMINADA</v>
      </c>
      <c r="AR382" s="38" t="str">
        <f t="shared" si="98"/>
        <v>B</v>
      </c>
      <c r="AS382" s="71"/>
      <c r="AT382" s="71" t="s">
        <v>1551</v>
      </c>
      <c r="AU382" s="71"/>
      <c r="BA382" s="236">
        <f t="shared" si="92"/>
        <v>0</v>
      </c>
    </row>
    <row r="383" spans="1:53" ht="39" hidden="1" customHeight="1" outlineLevel="4" x14ac:dyDescent="0.2">
      <c r="A383" s="258"/>
      <c r="B383" s="256"/>
      <c r="C383" s="10" t="s">
        <v>242</v>
      </c>
      <c r="D383" s="10" t="s">
        <v>242</v>
      </c>
      <c r="E383" s="10" t="s">
        <v>244</v>
      </c>
      <c r="F383" s="5">
        <v>42384</v>
      </c>
      <c r="G383" s="5">
        <v>42704</v>
      </c>
      <c r="H383" s="10" t="s">
        <v>245</v>
      </c>
      <c r="I383" s="10" t="s">
        <v>227</v>
      </c>
      <c r="J383" s="10" t="s">
        <v>246</v>
      </c>
      <c r="K383" s="10" t="s">
        <v>247</v>
      </c>
      <c r="L383" s="6" t="s">
        <v>247</v>
      </c>
      <c r="M383" s="6" t="s">
        <v>247</v>
      </c>
      <c r="N383" s="103" t="s">
        <v>905</v>
      </c>
      <c r="O383" s="103" t="s">
        <v>905</v>
      </c>
      <c r="P383" s="104">
        <v>0</v>
      </c>
      <c r="Q383" s="104">
        <v>0</v>
      </c>
      <c r="R383" s="104">
        <v>0</v>
      </c>
      <c r="S383" s="104">
        <v>0</v>
      </c>
      <c r="T383" s="104">
        <v>0</v>
      </c>
      <c r="U383" s="143">
        <v>1</v>
      </c>
      <c r="V383" s="104">
        <v>0</v>
      </c>
      <c r="W383" s="104">
        <v>0</v>
      </c>
      <c r="X383" s="104">
        <v>0</v>
      </c>
      <c r="Y383" s="104">
        <v>0</v>
      </c>
      <c r="Z383" s="104">
        <v>0</v>
      </c>
      <c r="AA383" s="104">
        <v>0</v>
      </c>
      <c r="AB383" s="198">
        <f>SUM(P383:AA383)</f>
        <v>1</v>
      </c>
      <c r="AC383" s="105">
        <v>0</v>
      </c>
      <c r="AD383" s="105">
        <v>0</v>
      </c>
      <c r="AE383" s="105">
        <v>0</v>
      </c>
      <c r="AF383" s="105">
        <v>0</v>
      </c>
      <c r="AG383" s="104">
        <v>0</v>
      </c>
      <c r="AH383" s="143">
        <v>1</v>
      </c>
      <c r="AI383" s="105">
        <v>0</v>
      </c>
      <c r="AJ383" s="105">
        <v>0</v>
      </c>
      <c r="AK383" s="105">
        <v>0</v>
      </c>
      <c r="AL383" s="105">
        <v>0</v>
      </c>
      <c r="AM383" s="105">
        <v>0</v>
      </c>
      <c r="AN383" s="105">
        <v>0</v>
      </c>
      <c r="AO383" s="21">
        <f>SUM(AC383:AN383)</f>
        <v>1</v>
      </c>
      <c r="AP383" s="189">
        <f t="shared" si="100"/>
        <v>1</v>
      </c>
      <c r="AQ383" s="91" t="str">
        <f>+IF(AP383="","",IF(AND(SUM($P383:U383)=1,SUM($AC383:AH383)=1),"TERMINADA",IF(SUM($P383:U383)=0,"SIN INICIAR",IF(AP383&gt;1,"ADELANTADA",IF(AP383&lt;0.6,"CRÍTICA",IF(AP383&lt;0.95,"EN PROCESO","GESTIÓN NORMAL"))))))</f>
        <v>TERMINADA</v>
      </c>
      <c r="AR383" s="38" t="str">
        <f t="shared" si="98"/>
        <v>B</v>
      </c>
      <c r="AS383" s="71"/>
      <c r="AT383" s="71"/>
      <c r="AU383" s="71" t="s">
        <v>1584</v>
      </c>
      <c r="BA383" s="236">
        <f t="shared" si="92"/>
        <v>0</v>
      </c>
    </row>
    <row r="384" spans="1:53" ht="39" hidden="1" customHeight="1" outlineLevel="3" x14ac:dyDescent="0.2">
      <c r="A384" s="258"/>
      <c r="B384" s="256"/>
      <c r="C384" s="248" t="s">
        <v>1323</v>
      </c>
      <c r="D384" s="249"/>
      <c r="E384" s="250"/>
      <c r="F384" s="82"/>
      <c r="G384" s="82"/>
      <c r="H384" s="1"/>
      <c r="I384" s="1"/>
      <c r="J384" s="82"/>
      <c r="K384" s="82"/>
      <c r="L384" s="82"/>
      <c r="M384" s="82"/>
      <c r="N384" s="68"/>
      <c r="O384" s="68"/>
      <c r="P384" s="69"/>
      <c r="Q384" s="69"/>
      <c r="R384" s="69"/>
      <c r="S384" s="69"/>
      <c r="T384" s="69"/>
      <c r="U384" s="144"/>
      <c r="V384" s="69"/>
      <c r="W384" s="69"/>
      <c r="X384" s="69"/>
      <c r="Y384" s="69"/>
      <c r="Z384" s="69"/>
      <c r="AA384" s="69"/>
      <c r="AB384" s="200"/>
      <c r="AC384" s="69"/>
      <c r="AD384" s="69"/>
      <c r="AE384" s="69"/>
      <c r="AF384" s="69"/>
      <c r="AG384" s="69"/>
      <c r="AH384" s="144"/>
      <c r="AI384" s="69"/>
      <c r="AJ384" s="69"/>
      <c r="AK384" s="69"/>
      <c r="AL384" s="69"/>
      <c r="AM384" s="69"/>
      <c r="AN384" s="182"/>
      <c r="AO384" s="190">
        <f>SUBTOTAL(1,AO380:AO383)</f>
        <v>0.75</v>
      </c>
      <c r="AP384" s="190">
        <f>SUBTOTAL(1,AP380:AP383)</f>
        <v>1</v>
      </c>
      <c r="AQ384" s="91" t="str">
        <f>+IF(AP384="","",IF(AP384&gt;1,"ADELANTADA",IF(AP384&lt;0.6,"CRÍTICA",IF(AP384&lt;0.95,"EN PROCESO","GESTIÓN NORMAL"))))</f>
        <v>GESTIÓN NORMAL</v>
      </c>
      <c r="AR384" s="38" t="str">
        <f t="shared" si="98"/>
        <v>J</v>
      </c>
      <c r="AS384" s="71"/>
      <c r="AT384" s="71"/>
      <c r="AU384" s="71"/>
      <c r="BA384" s="236">
        <f t="shared" si="92"/>
        <v>0.25</v>
      </c>
    </row>
    <row r="385" spans="1:53" ht="39" hidden="1" customHeight="1" outlineLevel="4" x14ac:dyDescent="0.2">
      <c r="A385" s="258"/>
      <c r="B385" s="256"/>
      <c r="C385" s="10" t="s">
        <v>414</v>
      </c>
      <c r="D385" s="10" t="s">
        <v>414</v>
      </c>
      <c r="E385" s="10" t="s">
        <v>426</v>
      </c>
      <c r="F385" s="5">
        <v>42384</v>
      </c>
      <c r="G385" s="5">
        <v>42704</v>
      </c>
      <c r="H385" s="10" t="s">
        <v>427</v>
      </c>
      <c r="I385" s="10" t="s">
        <v>428</v>
      </c>
      <c r="J385" s="10" t="s">
        <v>429</v>
      </c>
      <c r="K385" s="10">
        <v>1</v>
      </c>
      <c r="L385" s="6" t="e">
        <f>0+IF(#REF!="Si",-266000000,0)</f>
        <v>#REF!</v>
      </c>
      <c r="M385" s="6" t="e">
        <f>+L385*K385</f>
        <v>#REF!</v>
      </c>
      <c r="N385" s="103" t="s">
        <v>210</v>
      </c>
      <c r="O385" s="103" t="s">
        <v>210</v>
      </c>
      <c r="P385" s="104">
        <v>0</v>
      </c>
      <c r="Q385" s="104">
        <v>0</v>
      </c>
      <c r="R385" s="104">
        <v>0</v>
      </c>
      <c r="S385" s="104">
        <v>0</v>
      </c>
      <c r="T385" s="104">
        <v>0</v>
      </c>
      <c r="U385" s="143">
        <v>0</v>
      </c>
      <c r="V385" s="104">
        <v>0</v>
      </c>
      <c r="W385" s="104">
        <v>0</v>
      </c>
      <c r="X385" s="104">
        <v>0</v>
      </c>
      <c r="Y385" s="104">
        <v>0</v>
      </c>
      <c r="Z385" s="104">
        <v>0</v>
      </c>
      <c r="AA385" s="104">
        <v>1</v>
      </c>
      <c r="AB385" s="198">
        <f t="shared" ref="AB385:AB392" si="101">SUM(P385:AA385)</f>
        <v>1</v>
      </c>
      <c r="AC385" s="105">
        <v>0</v>
      </c>
      <c r="AD385" s="105">
        <v>0</v>
      </c>
      <c r="AE385" s="105">
        <v>0</v>
      </c>
      <c r="AF385" s="105">
        <v>0</v>
      </c>
      <c r="AG385" s="104">
        <v>0</v>
      </c>
      <c r="AH385" s="143">
        <v>0</v>
      </c>
      <c r="AI385" s="105">
        <v>0</v>
      </c>
      <c r="AJ385" s="105">
        <v>0</v>
      </c>
      <c r="AK385" s="105">
        <v>0</v>
      </c>
      <c r="AL385" s="105">
        <v>0</v>
      </c>
      <c r="AM385" s="105">
        <v>0</v>
      </c>
      <c r="AN385" s="105">
        <v>0</v>
      </c>
      <c r="AO385" s="21">
        <f t="shared" ref="AO385:AO392" si="102">SUM(AC385:AN385)</f>
        <v>0</v>
      </c>
      <c r="AP385" s="189" t="str">
        <f t="shared" ref="AP385:AP392" si="103">+IFERROR(SUM(AC385:AH385)/SUM(P385:U385),"")</f>
        <v/>
      </c>
      <c r="AQ385" s="91" t="str">
        <f>+IF(AP385="","",IF(AND(SUM($P385:U385)=1,SUM($AC385:AH385)=1),"TERMINADA",IF(SUM($P385:U385)=0,"SIN INICIAR",IF(AP385&gt;1,"ADELANTADA",IF(AP385&lt;0.6,"CRÍTICA",IF(AP385&lt;0.95,"EN PROCESO","GESTIÓN NORMAL"))))))</f>
        <v/>
      </c>
      <c r="AR385" s="38" t="str">
        <f t="shared" si="98"/>
        <v/>
      </c>
      <c r="AS385" s="71" t="s">
        <v>1078</v>
      </c>
      <c r="AT385" s="71" t="s">
        <v>1078</v>
      </c>
      <c r="AU385" s="71"/>
      <c r="BA385" s="236">
        <f t="shared" si="92"/>
        <v>1</v>
      </c>
    </row>
    <row r="386" spans="1:53" ht="39" hidden="1" customHeight="1" outlineLevel="4" x14ac:dyDescent="0.2">
      <c r="A386" s="258"/>
      <c r="B386" s="256"/>
      <c r="C386" s="10" t="s">
        <v>414</v>
      </c>
      <c r="D386" s="10" t="s">
        <v>414</v>
      </c>
      <c r="E386" s="10" t="s">
        <v>422</v>
      </c>
      <c r="F386" s="5">
        <v>42384</v>
      </c>
      <c r="G386" s="5">
        <v>42704</v>
      </c>
      <c r="H386" s="10" t="s">
        <v>423</v>
      </c>
      <c r="I386" s="10" t="s">
        <v>424</v>
      </c>
      <c r="J386" s="10" t="s">
        <v>425</v>
      </c>
      <c r="K386" s="10">
        <v>1</v>
      </c>
      <c r="L386" s="6">
        <v>430000000</v>
      </c>
      <c r="M386" s="6" t="e">
        <f>+IF(#REF!="Si",L386*K386,0)</f>
        <v>#REF!</v>
      </c>
      <c r="N386" s="103" t="s">
        <v>192</v>
      </c>
      <c r="O386" s="103" t="s">
        <v>192</v>
      </c>
      <c r="P386" s="104">
        <v>0</v>
      </c>
      <c r="Q386" s="104">
        <v>0</v>
      </c>
      <c r="R386" s="104">
        <v>1</v>
      </c>
      <c r="S386" s="104">
        <v>0</v>
      </c>
      <c r="T386" s="104">
        <v>0</v>
      </c>
      <c r="U386" s="143">
        <v>0</v>
      </c>
      <c r="V386" s="104">
        <v>0</v>
      </c>
      <c r="W386" s="104">
        <v>0</v>
      </c>
      <c r="X386" s="104">
        <v>0</v>
      </c>
      <c r="Y386" s="104">
        <v>0</v>
      </c>
      <c r="Z386" s="104">
        <v>0</v>
      </c>
      <c r="AA386" s="104">
        <v>0</v>
      </c>
      <c r="AB386" s="198">
        <f t="shared" si="101"/>
        <v>1</v>
      </c>
      <c r="AC386" s="105">
        <v>0</v>
      </c>
      <c r="AD386" s="105">
        <v>0</v>
      </c>
      <c r="AE386" s="105">
        <v>0</v>
      </c>
      <c r="AF386" s="105">
        <v>1</v>
      </c>
      <c r="AG386" s="104">
        <v>0</v>
      </c>
      <c r="AH386" s="143">
        <v>0</v>
      </c>
      <c r="AI386" s="105">
        <v>0</v>
      </c>
      <c r="AJ386" s="105">
        <v>0</v>
      </c>
      <c r="AK386" s="105">
        <v>0</v>
      </c>
      <c r="AL386" s="105">
        <v>0</v>
      </c>
      <c r="AM386" s="105">
        <v>0</v>
      </c>
      <c r="AN386" s="105">
        <v>0</v>
      </c>
      <c r="AO386" s="21">
        <f t="shared" si="102"/>
        <v>1</v>
      </c>
      <c r="AP386" s="189">
        <f t="shared" si="103"/>
        <v>1</v>
      </c>
      <c r="AQ386" s="91" t="str">
        <f>+IF(AP386="","",IF(AND(SUM($P386:U386)=1,SUM($AC386:AH386)=1),"TERMINADA",IF(SUM($P386:U386)=0,"SIN INICIAR",IF(AP386&gt;1,"ADELANTADA",IF(AP386&lt;0.6,"CRÍTICA",IF(AP386&lt;0.95,"EN PROCESO","GESTIÓN NORMAL"))))))</f>
        <v>TERMINADA</v>
      </c>
      <c r="AR386" s="38" t="str">
        <f t="shared" si="98"/>
        <v>B</v>
      </c>
      <c r="AS386" s="71"/>
      <c r="AT386" s="71" t="s">
        <v>1520</v>
      </c>
      <c r="AU386" s="71"/>
      <c r="BA386" s="236">
        <f t="shared" si="92"/>
        <v>0</v>
      </c>
    </row>
    <row r="387" spans="1:53" ht="39" hidden="1" customHeight="1" outlineLevel="4" x14ac:dyDescent="0.2">
      <c r="A387" s="258"/>
      <c r="B387" s="256"/>
      <c r="C387" s="10" t="s">
        <v>414</v>
      </c>
      <c r="D387" s="10" t="s">
        <v>414</v>
      </c>
      <c r="E387" s="10" t="s">
        <v>415</v>
      </c>
      <c r="F387" s="5">
        <v>42384</v>
      </c>
      <c r="G387" s="5">
        <v>42704</v>
      </c>
      <c r="H387" s="10" t="s">
        <v>416</v>
      </c>
      <c r="I387" s="10" t="s">
        <v>417</v>
      </c>
      <c r="J387" s="10" t="s">
        <v>947</v>
      </c>
      <c r="K387" s="10">
        <v>1</v>
      </c>
      <c r="L387" s="6">
        <v>1500000000</v>
      </c>
      <c r="M387" s="6">
        <v>1500000000</v>
      </c>
      <c r="N387" s="103" t="s">
        <v>192</v>
      </c>
      <c r="O387" s="103" t="s">
        <v>192</v>
      </c>
      <c r="P387" s="104">
        <v>1</v>
      </c>
      <c r="Q387" s="104">
        <v>0</v>
      </c>
      <c r="R387" s="104">
        <v>0</v>
      </c>
      <c r="S387" s="104">
        <v>0</v>
      </c>
      <c r="T387" s="104">
        <v>0</v>
      </c>
      <c r="U387" s="143">
        <v>0</v>
      </c>
      <c r="V387" s="104">
        <v>0</v>
      </c>
      <c r="W387" s="104">
        <v>0</v>
      </c>
      <c r="X387" s="104">
        <v>0</v>
      </c>
      <c r="Y387" s="104">
        <v>0</v>
      </c>
      <c r="Z387" s="104">
        <v>0</v>
      </c>
      <c r="AA387" s="104">
        <v>0</v>
      </c>
      <c r="AB387" s="198">
        <f t="shared" si="101"/>
        <v>1</v>
      </c>
      <c r="AC387" s="105">
        <v>1</v>
      </c>
      <c r="AD387" s="105">
        <v>0</v>
      </c>
      <c r="AE387" s="105">
        <v>0</v>
      </c>
      <c r="AF387" s="105">
        <v>0</v>
      </c>
      <c r="AG387" s="104">
        <v>0</v>
      </c>
      <c r="AH387" s="143">
        <v>0</v>
      </c>
      <c r="AI387" s="105">
        <v>0</v>
      </c>
      <c r="AJ387" s="105">
        <v>0</v>
      </c>
      <c r="AK387" s="105">
        <v>0</v>
      </c>
      <c r="AL387" s="105">
        <v>0</v>
      </c>
      <c r="AM387" s="105">
        <v>0</v>
      </c>
      <c r="AN387" s="105">
        <v>0</v>
      </c>
      <c r="AO387" s="21">
        <f t="shared" si="102"/>
        <v>1</v>
      </c>
      <c r="AP387" s="189">
        <f t="shared" si="103"/>
        <v>1</v>
      </c>
      <c r="AQ387" s="91" t="str">
        <f>+IF(AP387="","",IF(AND(SUM($P387:U387)=1,SUM($AC387:AH387)=1),"TERMINADA",IF(SUM($P387:U387)=0,"SIN INICIAR",IF(AP387&gt;1,"ADELANTADA",IF(AP387&lt;0.6,"CRÍTICA",IF(AP387&lt;0.95,"EN PROCESO","GESTIÓN NORMAL"))))))</f>
        <v>TERMINADA</v>
      </c>
      <c r="AR387" s="38" t="str">
        <f t="shared" si="98"/>
        <v>B</v>
      </c>
      <c r="AS387" s="71"/>
      <c r="AT387" s="71"/>
      <c r="AU387" s="71"/>
      <c r="BA387" s="236">
        <f t="shared" ref="BA387:BA450" si="104">100%-AO387</f>
        <v>0</v>
      </c>
    </row>
    <row r="388" spans="1:53" ht="39" hidden="1" customHeight="1" outlineLevel="4" x14ac:dyDescent="0.2">
      <c r="A388" s="258"/>
      <c r="B388" s="256"/>
      <c r="C388" s="10" t="s">
        <v>414</v>
      </c>
      <c r="D388" s="10" t="s">
        <v>414</v>
      </c>
      <c r="E388" s="10" t="s">
        <v>415</v>
      </c>
      <c r="F388" s="5">
        <v>42384</v>
      </c>
      <c r="G388" s="5">
        <v>42704</v>
      </c>
      <c r="H388" s="10" t="s">
        <v>418</v>
      </c>
      <c r="I388" s="10" t="s">
        <v>14</v>
      </c>
      <c r="J388" s="10" t="s">
        <v>23</v>
      </c>
      <c r="K388" s="10">
        <v>6</v>
      </c>
      <c r="L388" s="6">
        <v>2500000</v>
      </c>
      <c r="M388" s="6">
        <v>27500000</v>
      </c>
      <c r="N388" s="103" t="s">
        <v>192</v>
      </c>
      <c r="O388" s="103" t="s">
        <v>192</v>
      </c>
      <c r="P388" s="104">
        <v>1</v>
      </c>
      <c r="Q388" s="104">
        <v>0</v>
      </c>
      <c r="R388" s="104">
        <v>0</v>
      </c>
      <c r="S388" s="104">
        <v>0</v>
      </c>
      <c r="T388" s="104">
        <v>0</v>
      </c>
      <c r="U388" s="143">
        <v>0</v>
      </c>
      <c r="V388" s="104">
        <v>0</v>
      </c>
      <c r="W388" s="104">
        <v>0</v>
      </c>
      <c r="X388" s="104">
        <v>0</v>
      </c>
      <c r="Y388" s="104">
        <v>0</v>
      </c>
      <c r="Z388" s="104">
        <v>0</v>
      </c>
      <c r="AA388" s="104">
        <v>0</v>
      </c>
      <c r="AB388" s="198">
        <f t="shared" si="101"/>
        <v>1</v>
      </c>
      <c r="AC388" s="105">
        <v>1</v>
      </c>
      <c r="AD388" s="105">
        <v>0</v>
      </c>
      <c r="AE388" s="105">
        <v>0</v>
      </c>
      <c r="AF388" s="105">
        <v>0</v>
      </c>
      <c r="AG388" s="104">
        <v>0</v>
      </c>
      <c r="AH388" s="143">
        <v>0</v>
      </c>
      <c r="AI388" s="105">
        <v>0</v>
      </c>
      <c r="AJ388" s="105">
        <v>0</v>
      </c>
      <c r="AK388" s="105">
        <v>0</v>
      </c>
      <c r="AL388" s="105">
        <v>0</v>
      </c>
      <c r="AM388" s="105">
        <v>0</v>
      </c>
      <c r="AN388" s="105">
        <v>0</v>
      </c>
      <c r="AO388" s="21">
        <f t="shared" si="102"/>
        <v>1</v>
      </c>
      <c r="AP388" s="189">
        <f t="shared" si="103"/>
        <v>1</v>
      </c>
      <c r="AQ388" s="91" t="str">
        <f>+IF(AP388="","",IF(AND(SUM($P388:U388)=1,SUM($AC388:AH388)=1),"TERMINADA",IF(SUM($P388:U388)=0,"SIN INICIAR",IF(AP388&gt;1,"ADELANTADA",IF(AP388&lt;0.6,"CRÍTICA",IF(AP388&lt;0.95,"EN PROCESO","GESTIÓN NORMAL"))))))</f>
        <v>TERMINADA</v>
      </c>
      <c r="AR388" s="38" t="str">
        <f t="shared" si="98"/>
        <v>B</v>
      </c>
      <c r="AS388" s="71"/>
      <c r="AT388" s="71"/>
      <c r="AU388" s="71"/>
      <c r="BA388" s="236">
        <f t="shared" si="104"/>
        <v>0</v>
      </c>
    </row>
    <row r="389" spans="1:53" ht="39" hidden="1" customHeight="1" outlineLevel="4" x14ac:dyDescent="0.2">
      <c r="A389" s="258"/>
      <c r="B389" s="256"/>
      <c r="C389" s="10" t="s">
        <v>414</v>
      </c>
      <c r="D389" s="10" t="s">
        <v>414</v>
      </c>
      <c r="E389" s="10" t="s">
        <v>415</v>
      </c>
      <c r="F389" s="5">
        <v>42384</v>
      </c>
      <c r="G389" s="5">
        <v>42704</v>
      </c>
      <c r="H389" s="10" t="s">
        <v>418</v>
      </c>
      <c r="I389" s="10" t="s">
        <v>14</v>
      </c>
      <c r="J389" s="10" t="s">
        <v>419</v>
      </c>
      <c r="K389" s="10">
        <v>3</v>
      </c>
      <c r="L389" s="6">
        <v>1300000</v>
      </c>
      <c r="M389" s="6">
        <v>14300000</v>
      </c>
      <c r="N389" s="103" t="s">
        <v>192</v>
      </c>
      <c r="O389" s="103" t="s">
        <v>192</v>
      </c>
      <c r="P389" s="104">
        <v>1</v>
      </c>
      <c r="Q389" s="104">
        <v>0</v>
      </c>
      <c r="R389" s="104">
        <v>0</v>
      </c>
      <c r="S389" s="104">
        <v>0</v>
      </c>
      <c r="T389" s="104">
        <v>0</v>
      </c>
      <c r="U389" s="143">
        <v>0</v>
      </c>
      <c r="V389" s="104">
        <v>0</v>
      </c>
      <c r="W389" s="104">
        <v>0</v>
      </c>
      <c r="X389" s="104">
        <v>0</v>
      </c>
      <c r="Y389" s="104">
        <v>0</v>
      </c>
      <c r="Z389" s="104">
        <v>0</v>
      </c>
      <c r="AA389" s="104">
        <v>0</v>
      </c>
      <c r="AB389" s="198">
        <f t="shared" si="101"/>
        <v>1</v>
      </c>
      <c r="AC389" s="105">
        <v>1</v>
      </c>
      <c r="AD389" s="105">
        <v>0</v>
      </c>
      <c r="AE389" s="105">
        <v>0</v>
      </c>
      <c r="AF389" s="105">
        <v>0</v>
      </c>
      <c r="AG389" s="104">
        <v>0</v>
      </c>
      <c r="AH389" s="143">
        <v>0</v>
      </c>
      <c r="AI389" s="105">
        <v>0</v>
      </c>
      <c r="AJ389" s="105">
        <v>0</v>
      </c>
      <c r="AK389" s="105">
        <v>0</v>
      </c>
      <c r="AL389" s="105">
        <v>0</v>
      </c>
      <c r="AM389" s="105">
        <v>0</v>
      </c>
      <c r="AN389" s="105">
        <v>0</v>
      </c>
      <c r="AO389" s="21">
        <f t="shared" si="102"/>
        <v>1</v>
      </c>
      <c r="AP389" s="189">
        <f t="shared" si="103"/>
        <v>1</v>
      </c>
      <c r="AQ389" s="91" t="str">
        <f>+IF(AP389="","",IF(AND(SUM($P389:U389)=1,SUM($AC389:AH389)=1),"TERMINADA",IF(SUM($P389:U389)=0,"SIN INICIAR",IF(AP389&gt;1,"ADELANTADA",IF(AP389&lt;0.6,"CRÍTICA",IF(AP389&lt;0.95,"EN PROCESO","GESTIÓN NORMAL"))))))</f>
        <v>TERMINADA</v>
      </c>
      <c r="AR389" s="38" t="str">
        <f t="shared" si="98"/>
        <v>B</v>
      </c>
      <c r="AS389" s="71"/>
      <c r="AT389" s="71"/>
      <c r="AU389" s="71"/>
      <c r="BA389" s="236">
        <f t="shared" si="104"/>
        <v>0</v>
      </c>
    </row>
    <row r="390" spans="1:53" ht="39" hidden="1" customHeight="1" outlineLevel="4" x14ac:dyDescent="0.2">
      <c r="A390" s="258"/>
      <c r="B390" s="256"/>
      <c r="C390" s="10" t="s">
        <v>414</v>
      </c>
      <c r="D390" s="10" t="s">
        <v>414</v>
      </c>
      <c r="E390" s="10" t="s">
        <v>415</v>
      </c>
      <c r="F390" s="5">
        <v>42384</v>
      </c>
      <c r="G390" s="5">
        <v>42704</v>
      </c>
      <c r="H390" s="10" t="s">
        <v>418</v>
      </c>
      <c r="I390" s="10" t="s">
        <v>14</v>
      </c>
      <c r="J390" s="10" t="s">
        <v>420</v>
      </c>
      <c r="K390" s="10">
        <v>2</v>
      </c>
      <c r="L390" s="6">
        <v>1300000</v>
      </c>
      <c r="M390" s="6">
        <v>14300000</v>
      </c>
      <c r="N390" s="103" t="s">
        <v>192</v>
      </c>
      <c r="O390" s="103" t="s">
        <v>192</v>
      </c>
      <c r="P390" s="104">
        <v>1</v>
      </c>
      <c r="Q390" s="104">
        <v>0</v>
      </c>
      <c r="R390" s="104">
        <v>0</v>
      </c>
      <c r="S390" s="104">
        <v>0</v>
      </c>
      <c r="T390" s="104">
        <v>0</v>
      </c>
      <c r="U390" s="143">
        <v>0</v>
      </c>
      <c r="V390" s="104">
        <v>0</v>
      </c>
      <c r="W390" s="104">
        <v>0</v>
      </c>
      <c r="X390" s="104">
        <v>0</v>
      </c>
      <c r="Y390" s="104">
        <v>0</v>
      </c>
      <c r="Z390" s="104">
        <v>0</v>
      </c>
      <c r="AA390" s="104">
        <v>0</v>
      </c>
      <c r="AB390" s="198">
        <f t="shared" si="101"/>
        <v>1</v>
      </c>
      <c r="AC390" s="105">
        <v>1</v>
      </c>
      <c r="AD390" s="105">
        <v>0</v>
      </c>
      <c r="AE390" s="105">
        <v>0</v>
      </c>
      <c r="AF390" s="105">
        <v>0</v>
      </c>
      <c r="AG390" s="104">
        <v>0</v>
      </c>
      <c r="AH390" s="143">
        <v>0</v>
      </c>
      <c r="AI390" s="105">
        <v>0</v>
      </c>
      <c r="AJ390" s="105">
        <v>0</v>
      </c>
      <c r="AK390" s="105">
        <v>0</v>
      </c>
      <c r="AL390" s="105">
        <v>0</v>
      </c>
      <c r="AM390" s="105">
        <v>0</v>
      </c>
      <c r="AN390" s="105">
        <v>0</v>
      </c>
      <c r="AO390" s="21">
        <f t="shared" si="102"/>
        <v>1</v>
      </c>
      <c r="AP390" s="189">
        <f t="shared" si="103"/>
        <v>1</v>
      </c>
      <c r="AQ390" s="91" t="str">
        <f>+IF(AP390="","",IF(AND(SUM($P390:U390)=1,SUM($AC390:AH390)=1),"TERMINADA",IF(SUM($P390:U390)=0,"SIN INICIAR",IF(AP390&gt;1,"ADELANTADA",IF(AP390&lt;0.6,"CRÍTICA",IF(AP390&lt;0.95,"EN PROCESO","GESTIÓN NORMAL"))))))</f>
        <v>TERMINADA</v>
      </c>
      <c r="AR390" s="38" t="str">
        <f t="shared" si="98"/>
        <v>B</v>
      </c>
      <c r="AS390" s="71"/>
      <c r="AT390" s="71"/>
      <c r="AU390" s="71"/>
      <c r="BA390" s="236">
        <f t="shared" si="104"/>
        <v>0</v>
      </c>
    </row>
    <row r="391" spans="1:53" ht="39" hidden="1" customHeight="1" outlineLevel="4" x14ac:dyDescent="0.2">
      <c r="A391" s="258"/>
      <c r="B391" s="256"/>
      <c r="C391" s="10" t="s">
        <v>414</v>
      </c>
      <c r="D391" s="10" t="s">
        <v>414</v>
      </c>
      <c r="E391" s="10" t="s">
        <v>415</v>
      </c>
      <c r="F391" s="5">
        <v>42384</v>
      </c>
      <c r="G391" s="5">
        <v>42704</v>
      </c>
      <c r="H391" s="10" t="s">
        <v>418</v>
      </c>
      <c r="I391" s="10" t="s">
        <v>14</v>
      </c>
      <c r="J391" s="10" t="s">
        <v>948</v>
      </c>
      <c r="K391" s="10">
        <v>1</v>
      </c>
      <c r="L391" s="6">
        <v>1500000</v>
      </c>
      <c r="M391" s="6">
        <v>16500000</v>
      </c>
      <c r="N391" s="103" t="s">
        <v>192</v>
      </c>
      <c r="O391" s="103" t="s">
        <v>192</v>
      </c>
      <c r="P391" s="104">
        <v>1</v>
      </c>
      <c r="Q391" s="104">
        <v>0</v>
      </c>
      <c r="R391" s="104">
        <v>0</v>
      </c>
      <c r="S391" s="104">
        <v>0</v>
      </c>
      <c r="T391" s="104">
        <v>0</v>
      </c>
      <c r="U391" s="143">
        <v>0</v>
      </c>
      <c r="V391" s="104">
        <v>0</v>
      </c>
      <c r="W391" s="104">
        <v>0</v>
      </c>
      <c r="X391" s="104">
        <v>0</v>
      </c>
      <c r="Y391" s="104">
        <v>0</v>
      </c>
      <c r="Z391" s="104">
        <v>0</v>
      </c>
      <c r="AA391" s="104">
        <v>0</v>
      </c>
      <c r="AB391" s="198">
        <f t="shared" si="101"/>
        <v>1</v>
      </c>
      <c r="AC391" s="105">
        <v>0</v>
      </c>
      <c r="AD391" s="105">
        <v>1</v>
      </c>
      <c r="AE391" s="105">
        <v>0</v>
      </c>
      <c r="AF391" s="105">
        <v>0</v>
      </c>
      <c r="AG391" s="104">
        <v>0</v>
      </c>
      <c r="AH391" s="143">
        <v>0</v>
      </c>
      <c r="AI391" s="105">
        <v>0</v>
      </c>
      <c r="AJ391" s="105">
        <v>0</v>
      </c>
      <c r="AK391" s="105">
        <v>0</v>
      </c>
      <c r="AL391" s="105">
        <v>0</v>
      </c>
      <c r="AM391" s="105">
        <v>0</v>
      </c>
      <c r="AN391" s="105">
        <v>0</v>
      </c>
      <c r="AO391" s="21">
        <f t="shared" si="102"/>
        <v>1</v>
      </c>
      <c r="AP391" s="189">
        <f t="shared" si="103"/>
        <v>1</v>
      </c>
      <c r="AQ391" s="91" t="str">
        <f>+IF(AP391="","",IF(AND(SUM($P391:U391)=1,SUM($AC391:AH391)=1),"TERMINADA",IF(SUM($P391:U391)=0,"SIN INICIAR",IF(AP391&gt;1,"ADELANTADA",IF(AP391&lt;0.6,"CRÍTICA",IF(AP391&lt;0.95,"EN PROCESO","GESTIÓN NORMAL"))))))</f>
        <v>TERMINADA</v>
      </c>
      <c r="AR391" s="38" t="str">
        <f t="shared" si="98"/>
        <v>B</v>
      </c>
      <c r="AS391" s="71"/>
      <c r="AT391" s="71"/>
      <c r="AU391" s="71"/>
      <c r="BA391" s="236">
        <f t="shared" si="104"/>
        <v>0</v>
      </c>
    </row>
    <row r="392" spans="1:53" ht="39" hidden="1" customHeight="1" outlineLevel="4" x14ac:dyDescent="0.2">
      <c r="A392" s="258"/>
      <c r="B392" s="256"/>
      <c r="C392" s="10" t="s">
        <v>414</v>
      </c>
      <c r="D392" s="10" t="s">
        <v>414</v>
      </c>
      <c r="E392" s="10" t="s">
        <v>415</v>
      </c>
      <c r="F392" s="5">
        <v>42384</v>
      </c>
      <c r="G392" s="5">
        <v>42704</v>
      </c>
      <c r="H392" s="10" t="s">
        <v>418</v>
      </c>
      <c r="I392" s="10" t="s">
        <v>14</v>
      </c>
      <c r="J392" s="10" t="s">
        <v>421</v>
      </c>
      <c r="K392" s="10">
        <v>1</v>
      </c>
      <c r="L392" s="6">
        <v>1300000</v>
      </c>
      <c r="M392" s="6">
        <v>14300000</v>
      </c>
      <c r="N392" s="103" t="s">
        <v>192</v>
      </c>
      <c r="O392" s="103" t="s">
        <v>192</v>
      </c>
      <c r="P392" s="104">
        <v>1</v>
      </c>
      <c r="Q392" s="104">
        <v>0</v>
      </c>
      <c r="R392" s="104">
        <v>0</v>
      </c>
      <c r="S392" s="104">
        <v>0</v>
      </c>
      <c r="T392" s="104">
        <v>0</v>
      </c>
      <c r="U392" s="143">
        <v>0</v>
      </c>
      <c r="V392" s="104">
        <v>0</v>
      </c>
      <c r="W392" s="104">
        <v>0</v>
      </c>
      <c r="X392" s="104">
        <v>0</v>
      </c>
      <c r="Y392" s="104">
        <v>0</v>
      </c>
      <c r="Z392" s="104">
        <v>0</v>
      </c>
      <c r="AA392" s="104">
        <v>0</v>
      </c>
      <c r="AB392" s="198">
        <f t="shared" si="101"/>
        <v>1</v>
      </c>
      <c r="AC392" s="105">
        <v>0</v>
      </c>
      <c r="AD392" s="105">
        <v>1</v>
      </c>
      <c r="AE392" s="105">
        <v>0</v>
      </c>
      <c r="AF392" s="105">
        <v>0</v>
      </c>
      <c r="AG392" s="104">
        <v>0</v>
      </c>
      <c r="AH392" s="143">
        <v>0</v>
      </c>
      <c r="AI392" s="105">
        <v>0</v>
      </c>
      <c r="AJ392" s="105">
        <v>0</v>
      </c>
      <c r="AK392" s="105">
        <v>0</v>
      </c>
      <c r="AL392" s="105">
        <v>0</v>
      </c>
      <c r="AM392" s="105">
        <v>0</v>
      </c>
      <c r="AN392" s="105">
        <v>0</v>
      </c>
      <c r="AO392" s="21">
        <f t="shared" si="102"/>
        <v>1</v>
      </c>
      <c r="AP392" s="189">
        <f t="shared" si="103"/>
        <v>1</v>
      </c>
      <c r="AQ392" s="91" t="str">
        <f>+IF(AP392="","",IF(AND(SUM($P392:U392)=1,SUM($AC392:AH392)=1),"TERMINADA",IF(SUM($P392:U392)=0,"SIN INICIAR",IF(AP392&gt;1,"ADELANTADA",IF(AP392&lt;0.6,"CRÍTICA",IF(AP392&lt;0.95,"EN PROCESO","GESTIÓN NORMAL"))))))</f>
        <v>TERMINADA</v>
      </c>
      <c r="AR392" s="38" t="str">
        <f t="shared" si="98"/>
        <v>B</v>
      </c>
      <c r="AS392" s="71"/>
      <c r="AT392" s="71"/>
      <c r="AU392" s="71"/>
      <c r="BA392" s="236">
        <f t="shared" si="104"/>
        <v>0</v>
      </c>
    </row>
    <row r="393" spans="1:53" ht="39" hidden="1" customHeight="1" outlineLevel="3" thickBot="1" x14ac:dyDescent="0.25">
      <c r="A393" s="258"/>
      <c r="B393" s="256"/>
      <c r="C393" s="251" t="s">
        <v>1324</v>
      </c>
      <c r="D393" s="252"/>
      <c r="E393" s="253"/>
      <c r="F393" s="124"/>
      <c r="G393" s="124"/>
      <c r="H393" s="125"/>
      <c r="I393" s="125"/>
      <c r="J393" s="124"/>
      <c r="K393" s="124"/>
      <c r="L393" s="124"/>
      <c r="M393" s="124"/>
      <c r="N393" s="126"/>
      <c r="O393" s="126"/>
      <c r="P393" s="69"/>
      <c r="Q393" s="69"/>
      <c r="R393" s="69"/>
      <c r="S393" s="69"/>
      <c r="T393" s="69"/>
      <c r="U393" s="144"/>
      <c r="V393" s="69"/>
      <c r="W393" s="69"/>
      <c r="X393" s="69"/>
      <c r="Y393" s="69"/>
      <c r="Z393" s="69"/>
      <c r="AA393" s="69"/>
      <c r="AB393" s="200"/>
      <c r="AC393" s="69"/>
      <c r="AD393" s="69"/>
      <c r="AE393" s="69"/>
      <c r="AF393" s="69"/>
      <c r="AG393" s="69"/>
      <c r="AH393" s="144"/>
      <c r="AI393" s="69"/>
      <c r="AJ393" s="69"/>
      <c r="AK393" s="69"/>
      <c r="AL393" s="69"/>
      <c r="AM393" s="69"/>
      <c r="AN393" s="182"/>
      <c r="AO393" s="190">
        <f>SUBTOTAL(1,AO385:AO392)</f>
        <v>0.875</v>
      </c>
      <c r="AP393" s="207">
        <f>SUBTOTAL(1,AP385:AP392)</f>
        <v>1</v>
      </c>
      <c r="AQ393" s="91" t="str">
        <f>+IF(AP393="","",IF(AP393&gt;1,"ADELANTADA",IF(AP393&lt;0.6,"CRÍTICA",IF(AP393&lt;0.95,"EN PROCESO","GESTIÓN NORMAL"))))</f>
        <v>GESTIÓN NORMAL</v>
      </c>
      <c r="AR393" s="38" t="str">
        <f t="shared" si="98"/>
        <v>J</v>
      </c>
      <c r="AS393" s="71"/>
      <c r="AT393" s="71"/>
      <c r="AU393" s="71"/>
      <c r="BA393" s="236">
        <f t="shared" si="104"/>
        <v>0.125</v>
      </c>
    </row>
    <row r="394" spans="1:53" ht="57.95" customHeight="1" outlineLevel="2" collapsed="1" thickBot="1" x14ac:dyDescent="0.25">
      <c r="A394" s="259"/>
      <c r="B394" s="243" t="s">
        <v>1283</v>
      </c>
      <c r="C394" s="244"/>
      <c r="D394" s="244"/>
      <c r="E394" s="244"/>
      <c r="F394" s="244"/>
      <c r="G394" s="244"/>
      <c r="H394" s="244"/>
      <c r="I394" s="244"/>
      <c r="J394" s="244"/>
      <c r="K394" s="244"/>
      <c r="L394" s="244"/>
      <c r="M394" s="244"/>
      <c r="N394" s="244"/>
      <c r="O394" s="245"/>
      <c r="P394" s="106"/>
      <c r="Q394" s="106"/>
      <c r="R394" s="106"/>
      <c r="S394" s="106"/>
      <c r="T394" s="106"/>
      <c r="U394" s="145"/>
      <c r="V394" s="106"/>
      <c r="W394" s="106"/>
      <c r="X394" s="106"/>
      <c r="Y394" s="106"/>
      <c r="Z394" s="106"/>
      <c r="AA394" s="106"/>
      <c r="AB394" s="193"/>
      <c r="AC394" s="106"/>
      <c r="AD394" s="106"/>
      <c r="AE394" s="106"/>
      <c r="AF394" s="106"/>
      <c r="AG394" s="106"/>
      <c r="AH394" s="145"/>
      <c r="AI394" s="106"/>
      <c r="AJ394" s="106"/>
      <c r="AK394" s="106"/>
      <c r="AL394" s="106"/>
      <c r="AM394" s="106"/>
      <c r="AN394" s="106"/>
      <c r="AO394" s="209">
        <f>+AVERAGE(AO250,AO256,AO261,AO271,AO286,AO295,AO357,AO379,AO384,AO393)</f>
        <v>0.55314444444444444</v>
      </c>
      <c r="AP394" s="208">
        <f>+AVERAGE(AP250,AP256,AP261,AP271,AP286,AP295,AP357,AP379,AP384,AP393)</f>
        <v>0.7361307407407407</v>
      </c>
      <c r="AQ394" s="91" t="str">
        <f>+IF(AP394="","",IF(AP394&gt;1,"ADELANTADA",IF(AP394&lt;0.6,"CRÍTICA",IF(AP394&lt;0.95,"EN PROCESO","GESTIÓN NORMAL"))))</f>
        <v>EN PROCESO</v>
      </c>
      <c r="AR394" s="38" t="str">
        <f t="shared" si="98"/>
        <v>K</v>
      </c>
      <c r="AS394" s="71"/>
      <c r="AT394" s="179" t="s">
        <v>1536</v>
      </c>
      <c r="AU394" s="44"/>
      <c r="BA394" s="236">
        <f t="shared" si="104"/>
        <v>0.44685555555555556</v>
      </c>
    </row>
    <row r="395" spans="1:53" ht="56.1" customHeight="1" outlineLevel="1" thickBot="1" x14ac:dyDescent="0.25">
      <c r="A395" s="246" t="s">
        <v>1062</v>
      </c>
      <c r="B395" s="247"/>
      <c r="C395" s="247"/>
      <c r="D395" s="247"/>
      <c r="E395" s="247"/>
      <c r="F395" s="247"/>
      <c r="G395" s="247"/>
      <c r="H395" s="247"/>
      <c r="I395" s="247"/>
      <c r="J395" s="247"/>
      <c r="K395" s="247"/>
      <c r="L395" s="247"/>
      <c r="M395" s="247"/>
      <c r="N395" s="247"/>
      <c r="O395" s="247"/>
      <c r="P395" s="132"/>
      <c r="Q395" s="132"/>
      <c r="R395" s="132"/>
      <c r="S395" s="132"/>
      <c r="T395" s="132"/>
      <c r="U395" s="156"/>
      <c r="V395" s="132"/>
      <c r="W395" s="132"/>
      <c r="X395" s="132"/>
      <c r="Y395" s="132"/>
      <c r="Z395" s="132"/>
      <c r="AA395" s="132"/>
      <c r="AB395" s="198"/>
      <c r="AC395" s="134"/>
      <c r="AD395" s="134"/>
      <c r="AE395" s="134"/>
      <c r="AF395" s="134"/>
      <c r="AG395" s="132"/>
      <c r="AH395" s="156"/>
      <c r="AI395" s="134"/>
      <c r="AJ395" s="134"/>
      <c r="AK395" s="134"/>
      <c r="AL395" s="134"/>
      <c r="AM395" s="134"/>
      <c r="AN395" s="134"/>
      <c r="AO395" s="192">
        <f>+AVERAGE(AO127,AO226,AO394)</f>
        <v>0.52295940081487136</v>
      </c>
      <c r="AP395" s="211">
        <f>+AVERAGE(AP127,AP226,AP394)</f>
        <v>0.82866789301346222</v>
      </c>
      <c r="AQ395" s="91" t="str">
        <f>+IF(AP395="","",IF(AP395&gt;1,"ADELANTADA",IF(AP395&lt;0.6,"CRÍTICA",IF(AP395&lt;0.95,"EN PROCESO","GESTIÓN NORMAL"))))</f>
        <v>EN PROCESO</v>
      </c>
      <c r="AR395" s="38" t="str">
        <f t="shared" si="98"/>
        <v>K</v>
      </c>
      <c r="AS395" s="71"/>
      <c r="AT395" s="71"/>
      <c r="AU395" s="71"/>
      <c r="BA395" s="236">
        <f t="shared" si="104"/>
        <v>0.47704059918512864</v>
      </c>
    </row>
    <row r="396" spans="1:53" ht="48.75" hidden="1" outlineLevel="4" thickBot="1" x14ac:dyDescent="0.25">
      <c r="A396" s="257" t="s">
        <v>1073</v>
      </c>
      <c r="B396" s="255" t="s">
        <v>967</v>
      </c>
      <c r="C396" s="97" t="str">
        <f t="shared" ref="C396:C401" si="105">+E396</f>
        <v>Aseguramiento de los servicios básicos de operación</v>
      </c>
      <c r="D396" s="97" t="s">
        <v>169</v>
      </c>
      <c r="E396" s="97" t="s">
        <v>169</v>
      </c>
      <c r="F396" s="107">
        <v>42402</v>
      </c>
      <c r="G396" s="107">
        <v>42735</v>
      </c>
      <c r="H396" s="97" t="s">
        <v>171</v>
      </c>
      <c r="I396" s="97" t="s">
        <v>172</v>
      </c>
      <c r="J396" s="97" t="s">
        <v>173</v>
      </c>
      <c r="K396" s="97">
        <v>1</v>
      </c>
      <c r="L396" s="99">
        <v>15625197.85</v>
      </c>
      <c r="M396" s="99">
        <f t="shared" ref="M396:M401" si="106">+L396*K396</f>
        <v>15625197.85</v>
      </c>
      <c r="N396" s="100" t="s">
        <v>193</v>
      </c>
      <c r="O396" s="100" t="s">
        <v>210</v>
      </c>
      <c r="P396" s="101">
        <v>0</v>
      </c>
      <c r="Q396" s="101">
        <v>9.0909090909090912E-2</v>
      </c>
      <c r="R396" s="101">
        <v>9.0909090909090912E-2</v>
      </c>
      <c r="S396" s="101">
        <v>9.0909090909090912E-2</v>
      </c>
      <c r="T396" s="101">
        <v>9.0909090909090912E-2</v>
      </c>
      <c r="U396" s="142">
        <v>9.0909090909090912E-2</v>
      </c>
      <c r="V396" s="101">
        <v>9.0909090909090912E-2</v>
      </c>
      <c r="W396" s="101">
        <v>9.0909090909090912E-2</v>
      </c>
      <c r="X396" s="101">
        <v>9.0909090909090912E-2</v>
      </c>
      <c r="Y396" s="101">
        <v>9.0909090909090912E-2</v>
      </c>
      <c r="Z396" s="101">
        <v>9.0909090909090912E-2</v>
      </c>
      <c r="AA396" s="101">
        <v>9.0909090909090912E-2</v>
      </c>
      <c r="AB396" s="196">
        <f t="shared" ref="AB396:AB401" si="107">SUM(P396:AA396)</f>
        <v>1.0000000000000002</v>
      </c>
      <c r="AC396" s="102">
        <v>0</v>
      </c>
      <c r="AD396" s="102">
        <v>9.0909090909090912E-2</v>
      </c>
      <c r="AE396" s="102">
        <v>7.0000000000000007E-2</v>
      </c>
      <c r="AF396" s="102">
        <v>7.0000000000000007E-2</v>
      </c>
      <c r="AG396" s="101">
        <v>7.0000000000000007E-2</v>
      </c>
      <c r="AH396" s="142">
        <v>7.0000000000000007E-2</v>
      </c>
      <c r="AI396" s="102">
        <v>0</v>
      </c>
      <c r="AJ396" s="102">
        <v>0</v>
      </c>
      <c r="AK396" s="102">
        <v>0</v>
      </c>
      <c r="AL396" s="102">
        <v>0</v>
      </c>
      <c r="AM396" s="102">
        <v>0</v>
      </c>
      <c r="AN396" s="102">
        <v>0</v>
      </c>
      <c r="AO396" s="21">
        <f t="shared" ref="AO396:AO401" si="108">SUM(AC396:AN396)</f>
        <v>0.37090909090909091</v>
      </c>
      <c r="AP396" s="189">
        <f t="shared" ref="AP396:AP401" si="109">+IFERROR(SUM(AC396:AH396)/SUM(P396:U396),"")</f>
        <v>0.81599999999999995</v>
      </c>
      <c r="AQ396" s="91" t="str">
        <f>+IF(AP396="","",IF(AND(SUM($P396:U396)=1,SUM($AC396:AH396)=1),"TERMINADA",IF(SUM($P396:U396)=0,"SIN INICIAR",IF(AP396&gt;1,"ADELANTADA",IF(AP396&lt;0.6,"CRÍTICA",IF(AP396&lt;0.95,"EN PROCESO","GESTIÓN NORMAL"))))))</f>
        <v>EN PROCESO</v>
      </c>
      <c r="AR396" s="38" t="str">
        <f t="shared" si="98"/>
        <v>K</v>
      </c>
      <c r="AS396" s="71"/>
      <c r="AT396" s="71"/>
      <c r="AU396" s="71"/>
      <c r="BA396" s="236">
        <f t="shared" si="104"/>
        <v>0.62909090909090915</v>
      </c>
    </row>
    <row r="397" spans="1:53" ht="48.75" hidden="1" outlineLevel="4" thickBot="1" x14ac:dyDescent="0.25">
      <c r="A397" s="258"/>
      <c r="B397" s="256"/>
      <c r="C397" s="10" t="str">
        <f t="shared" si="105"/>
        <v>Aseguramiento de los servicios básicos de operación</v>
      </c>
      <c r="D397" s="10" t="s">
        <v>169</v>
      </c>
      <c r="E397" s="10" t="s">
        <v>169</v>
      </c>
      <c r="F397" s="5">
        <v>42402</v>
      </c>
      <c r="G397" s="5">
        <v>42735</v>
      </c>
      <c r="H397" s="10" t="s">
        <v>171</v>
      </c>
      <c r="I397" s="10" t="s">
        <v>969</v>
      </c>
      <c r="J397" s="10" t="s">
        <v>970</v>
      </c>
      <c r="K397" s="10">
        <v>1</v>
      </c>
      <c r="L397" s="6">
        <v>25044160.57</v>
      </c>
      <c r="M397" s="6">
        <f t="shared" si="106"/>
        <v>25044160.57</v>
      </c>
      <c r="N397" s="103" t="s">
        <v>193</v>
      </c>
      <c r="O397" s="103" t="s">
        <v>210</v>
      </c>
      <c r="P397" s="104">
        <v>0</v>
      </c>
      <c r="Q397" s="104">
        <v>9.0909090909090912E-2</v>
      </c>
      <c r="R397" s="104">
        <v>9.0909090909090912E-2</v>
      </c>
      <c r="S397" s="104">
        <v>9.0909090909090912E-2</v>
      </c>
      <c r="T397" s="104">
        <v>9.0909090909090912E-2</v>
      </c>
      <c r="U397" s="143">
        <v>9.0909090909090912E-2</v>
      </c>
      <c r="V397" s="104">
        <v>9.0909090909090912E-2</v>
      </c>
      <c r="W397" s="104">
        <v>9.0909090909090912E-2</v>
      </c>
      <c r="X397" s="104">
        <v>9.0909090909090912E-2</v>
      </c>
      <c r="Y397" s="104">
        <v>9.0909090909090912E-2</v>
      </c>
      <c r="Z397" s="104">
        <v>9.0909090909090912E-2</v>
      </c>
      <c r="AA397" s="104">
        <v>9.0909090909090912E-2</v>
      </c>
      <c r="AB397" s="196">
        <f t="shared" si="107"/>
        <v>1.0000000000000002</v>
      </c>
      <c r="AC397" s="105">
        <v>0</v>
      </c>
      <c r="AD397" s="105">
        <v>9.0909090909090912E-2</v>
      </c>
      <c r="AE397" s="105">
        <v>7.0000000000000007E-2</v>
      </c>
      <c r="AF397" s="105">
        <v>7.0000000000000007E-2</v>
      </c>
      <c r="AG397" s="104">
        <v>7.0000000000000007E-2</v>
      </c>
      <c r="AH397" s="143">
        <v>7.0000000000000007E-2</v>
      </c>
      <c r="AI397" s="105">
        <v>0</v>
      </c>
      <c r="AJ397" s="105">
        <v>0</v>
      </c>
      <c r="AK397" s="105">
        <v>0</v>
      </c>
      <c r="AL397" s="105">
        <v>0</v>
      </c>
      <c r="AM397" s="105">
        <v>0</v>
      </c>
      <c r="AN397" s="105">
        <v>0</v>
      </c>
      <c r="AO397" s="21">
        <f t="shared" si="108"/>
        <v>0.37090909090909091</v>
      </c>
      <c r="AP397" s="189">
        <f t="shared" si="109"/>
        <v>0.81599999999999995</v>
      </c>
      <c r="AQ397" s="91" t="str">
        <f>+IF(AP397="","",IF(AND(SUM($P397:U397)=1,SUM($AC397:AH397)=1),"TERMINADA",IF(SUM($P397:U397)=0,"SIN INICIAR",IF(AP397&gt;1,"ADELANTADA",IF(AP397&lt;0.6,"CRÍTICA",IF(AP397&lt;0.95,"EN PROCESO","GESTIÓN NORMAL"))))))</f>
        <v>EN PROCESO</v>
      </c>
      <c r="AR397" s="38" t="str">
        <f t="shared" si="98"/>
        <v>K</v>
      </c>
      <c r="AS397" s="71"/>
      <c r="AT397" s="71"/>
      <c r="AU397" s="71"/>
      <c r="BA397" s="236">
        <f t="shared" si="104"/>
        <v>0.62909090909090915</v>
      </c>
    </row>
    <row r="398" spans="1:53" ht="48.75" hidden="1" outlineLevel="4" thickBot="1" x14ac:dyDescent="0.25">
      <c r="A398" s="258"/>
      <c r="B398" s="256"/>
      <c r="C398" s="10" t="str">
        <f t="shared" si="105"/>
        <v>Aseguramiento de los servicios básicos de operación</v>
      </c>
      <c r="D398" s="10" t="s">
        <v>169</v>
      </c>
      <c r="E398" s="10" t="s">
        <v>169</v>
      </c>
      <c r="F398" s="5">
        <v>42402</v>
      </c>
      <c r="G398" s="5">
        <v>42735</v>
      </c>
      <c r="H398" s="10" t="s">
        <v>171</v>
      </c>
      <c r="I398" s="10" t="s">
        <v>971</v>
      </c>
      <c r="J398" s="10" t="s">
        <v>972</v>
      </c>
      <c r="K398" s="10">
        <v>1</v>
      </c>
      <c r="L398" s="6">
        <v>38460732.509999998</v>
      </c>
      <c r="M398" s="6">
        <f t="shared" si="106"/>
        <v>38460732.509999998</v>
      </c>
      <c r="N398" s="103" t="s">
        <v>193</v>
      </c>
      <c r="O398" s="103" t="s">
        <v>210</v>
      </c>
      <c r="P398" s="104">
        <v>0</v>
      </c>
      <c r="Q398" s="104">
        <v>9.0909090909090912E-2</v>
      </c>
      <c r="R398" s="104">
        <v>9.0909090909090912E-2</v>
      </c>
      <c r="S398" s="104">
        <v>9.0909090909090912E-2</v>
      </c>
      <c r="T398" s="104">
        <v>9.0909090909090912E-2</v>
      </c>
      <c r="U398" s="143">
        <v>9.0909090909090912E-2</v>
      </c>
      <c r="V398" s="104">
        <v>9.0909090909090912E-2</v>
      </c>
      <c r="W398" s="104">
        <v>9.0909090909090912E-2</v>
      </c>
      <c r="X398" s="104">
        <v>9.0909090909090912E-2</v>
      </c>
      <c r="Y398" s="104">
        <v>9.0909090909090912E-2</v>
      </c>
      <c r="Z398" s="104">
        <v>9.0909090909090912E-2</v>
      </c>
      <c r="AA398" s="104">
        <v>9.0909090909090912E-2</v>
      </c>
      <c r="AB398" s="196">
        <f t="shared" si="107"/>
        <v>1.0000000000000002</v>
      </c>
      <c r="AC398" s="105">
        <v>0</v>
      </c>
      <c r="AD398" s="105">
        <v>9.0909090909090912E-2</v>
      </c>
      <c r="AE398" s="105">
        <v>7.0000000000000007E-2</v>
      </c>
      <c r="AF398" s="105">
        <v>7.0000000000000007E-2</v>
      </c>
      <c r="AG398" s="104">
        <v>7.0000000000000007E-2</v>
      </c>
      <c r="AH398" s="143">
        <v>7.0000000000000007E-2</v>
      </c>
      <c r="AI398" s="105">
        <v>0</v>
      </c>
      <c r="AJ398" s="105">
        <v>0</v>
      </c>
      <c r="AK398" s="105">
        <v>0</v>
      </c>
      <c r="AL398" s="105">
        <v>0</v>
      </c>
      <c r="AM398" s="105">
        <v>0</v>
      </c>
      <c r="AN398" s="105">
        <v>0</v>
      </c>
      <c r="AO398" s="21">
        <f t="shared" si="108"/>
        <v>0.37090909090909091</v>
      </c>
      <c r="AP398" s="189">
        <f t="shared" si="109"/>
        <v>0.81599999999999995</v>
      </c>
      <c r="AQ398" s="91" t="str">
        <f>+IF(AP398="","",IF(AND(SUM($P398:U398)=1,SUM($AC398:AH398)=1),"TERMINADA",IF(SUM($P398:U398)=0,"SIN INICIAR",IF(AP398&gt;1,"ADELANTADA",IF(AP398&lt;0.6,"CRÍTICA",IF(AP398&lt;0.95,"EN PROCESO","GESTIÓN NORMAL"))))))</f>
        <v>EN PROCESO</v>
      </c>
      <c r="AR398" s="38" t="str">
        <f t="shared" si="98"/>
        <v>K</v>
      </c>
      <c r="AS398" s="71"/>
      <c r="AT398" s="71"/>
      <c r="AU398" s="71"/>
      <c r="BA398" s="236">
        <f t="shared" si="104"/>
        <v>0.62909090909090915</v>
      </c>
    </row>
    <row r="399" spans="1:53" ht="48.75" hidden="1" outlineLevel="4" thickBot="1" x14ac:dyDescent="0.25">
      <c r="A399" s="258"/>
      <c r="B399" s="256"/>
      <c r="C399" s="10" t="str">
        <f t="shared" si="105"/>
        <v>Aseguramiento de los servicios básicos de operación</v>
      </c>
      <c r="D399" s="10" t="s">
        <v>169</v>
      </c>
      <c r="E399" s="10" t="s">
        <v>169</v>
      </c>
      <c r="F399" s="5">
        <v>42402</v>
      </c>
      <c r="G399" s="5">
        <v>42735</v>
      </c>
      <c r="H399" s="10" t="s">
        <v>171</v>
      </c>
      <c r="I399" s="10" t="s">
        <v>973</v>
      </c>
      <c r="J399" s="10" t="s">
        <v>974</v>
      </c>
      <c r="K399" s="10">
        <v>1</v>
      </c>
      <c r="L399" s="6">
        <v>12509232.58</v>
      </c>
      <c r="M399" s="6">
        <f t="shared" si="106"/>
        <v>12509232.58</v>
      </c>
      <c r="N399" s="103" t="s">
        <v>193</v>
      </c>
      <c r="O399" s="103" t="s">
        <v>210</v>
      </c>
      <c r="P399" s="104">
        <v>0</v>
      </c>
      <c r="Q399" s="104">
        <v>9.0909090909090912E-2</v>
      </c>
      <c r="R399" s="104">
        <v>9.0909090909090912E-2</v>
      </c>
      <c r="S399" s="104">
        <v>9.0909090909090912E-2</v>
      </c>
      <c r="T399" s="104">
        <v>9.0909090909090912E-2</v>
      </c>
      <c r="U399" s="143">
        <v>9.0909090909090912E-2</v>
      </c>
      <c r="V399" s="104">
        <v>9.0909090909090912E-2</v>
      </c>
      <c r="W399" s="104">
        <v>9.0909090909090912E-2</v>
      </c>
      <c r="X399" s="104">
        <v>9.0909090909090912E-2</v>
      </c>
      <c r="Y399" s="104">
        <v>9.0909090909090912E-2</v>
      </c>
      <c r="Z399" s="104">
        <v>9.0909090909090912E-2</v>
      </c>
      <c r="AA399" s="104">
        <v>9.0909090909090912E-2</v>
      </c>
      <c r="AB399" s="196">
        <f t="shared" si="107"/>
        <v>1.0000000000000002</v>
      </c>
      <c r="AC399" s="105">
        <v>0</v>
      </c>
      <c r="AD399" s="105">
        <v>9.0909090909090912E-2</v>
      </c>
      <c r="AE399" s="105">
        <v>7.0000000000000007E-2</v>
      </c>
      <c r="AF399" s="105">
        <v>7.0000000000000007E-2</v>
      </c>
      <c r="AG399" s="104">
        <v>7.0000000000000007E-2</v>
      </c>
      <c r="AH399" s="143">
        <v>7.0000000000000007E-2</v>
      </c>
      <c r="AI399" s="105">
        <v>0</v>
      </c>
      <c r="AJ399" s="105">
        <v>0</v>
      </c>
      <c r="AK399" s="105">
        <v>0</v>
      </c>
      <c r="AL399" s="105">
        <v>0</v>
      </c>
      <c r="AM399" s="105">
        <v>0</v>
      </c>
      <c r="AN399" s="105">
        <v>0</v>
      </c>
      <c r="AO399" s="21">
        <f t="shared" si="108"/>
        <v>0.37090909090909091</v>
      </c>
      <c r="AP399" s="189">
        <f t="shared" si="109"/>
        <v>0.81599999999999995</v>
      </c>
      <c r="AQ399" s="91" t="str">
        <f>+IF(AP399="","",IF(AND(SUM($P399:U399)=1,SUM($AC399:AH399)=1),"TERMINADA",IF(SUM($P399:U399)=0,"SIN INICIAR",IF(AP399&gt;1,"ADELANTADA",IF(AP399&lt;0.6,"CRÍTICA",IF(AP399&lt;0.95,"EN PROCESO","GESTIÓN NORMAL"))))))</f>
        <v>EN PROCESO</v>
      </c>
      <c r="AR399" s="38" t="str">
        <f t="shared" si="98"/>
        <v>K</v>
      </c>
      <c r="AS399" s="71"/>
      <c r="AT399" s="71"/>
      <c r="AU399" s="71"/>
      <c r="BA399" s="236">
        <f t="shared" si="104"/>
        <v>0.62909090909090915</v>
      </c>
    </row>
    <row r="400" spans="1:53" ht="48.75" hidden="1" outlineLevel="4" thickBot="1" x14ac:dyDescent="0.25">
      <c r="A400" s="258"/>
      <c r="B400" s="256"/>
      <c r="C400" s="10" t="str">
        <f t="shared" si="105"/>
        <v>Aseguramiento de los servicios básicos de operación</v>
      </c>
      <c r="D400" s="10" t="s">
        <v>169</v>
      </c>
      <c r="E400" s="10" t="s">
        <v>169</v>
      </c>
      <c r="F400" s="5">
        <v>42402</v>
      </c>
      <c r="G400" s="5">
        <v>42735</v>
      </c>
      <c r="H400" s="10" t="s">
        <v>171</v>
      </c>
      <c r="I400" s="10" t="s">
        <v>174</v>
      </c>
      <c r="J400" s="10" t="s">
        <v>175</v>
      </c>
      <c r="K400" s="10">
        <v>1</v>
      </c>
      <c r="L400" s="6">
        <v>2163000</v>
      </c>
      <c r="M400" s="6">
        <f t="shared" si="106"/>
        <v>2163000</v>
      </c>
      <c r="N400" s="103" t="s">
        <v>193</v>
      </c>
      <c r="O400" s="103" t="s">
        <v>210</v>
      </c>
      <c r="P400" s="104">
        <v>0</v>
      </c>
      <c r="Q400" s="104">
        <v>9.0909090909090912E-2</v>
      </c>
      <c r="R400" s="104">
        <v>9.0909090909090912E-2</v>
      </c>
      <c r="S400" s="104">
        <v>9.0909090909090912E-2</v>
      </c>
      <c r="T400" s="104">
        <v>9.0909090909090912E-2</v>
      </c>
      <c r="U400" s="143">
        <v>9.0909090909090912E-2</v>
      </c>
      <c r="V400" s="104">
        <v>9.0909090909090912E-2</v>
      </c>
      <c r="W400" s="104">
        <v>9.0909090909090912E-2</v>
      </c>
      <c r="X400" s="104">
        <v>9.0909090909090912E-2</v>
      </c>
      <c r="Y400" s="104">
        <v>9.0909090909090912E-2</v>
      </c>
      <c r="Z400" s="104">
        <v>9.0909090909090912E-2</v>
      </c>
      <c r="AA400" s="104">
        <v>9.0909090909090912E-2</v>
      </c>
      <c r="AB400" s="196">
        <f t="shared" si="107"/>
        <v>1.0000000000000002</v>
      </c>
      <c r="AC400" s="105">
        <v>0</v>
      </c>
      <c r="AD400" s="105">
        <v>9.0909090909090912E-2</v>
      </c>
      <c r="AE400" s="105">
        <v>7.0000000000000007E-2</v>
      </c>
      <c r="AF400" s="105">
        <v>7.0000000000000007E-2</v>
      </c>
      <c r="AG400" s="104">
        <v>7.0000000000000007E-2</v>
      </c>
      <c r="AH400" s="143">
        <v>7.0000000000000007E-2</v>
      </c>
      <c r="AI400" s="105">
        <v>0</v>
      </c>
      <c r="AJ400" s="105">
        <v>0</v>
      </c>
      <c r="AK400" s="105">
        <v>0</v>
      </c>
      <c r="AL400" s="105">
        <v>0</v>
      </c>
      <c r="AM400" s="105">
        <v>0</v>
      </c>
      <c r="AN400" s="105">
        <v>0</v>
      </c>
      <c r="AO400" s="21">
        <f t="shared" si="108"/>
        <v>0.37090909090909091</v>
      </c>
      <c r="AP400" s="189">
        <f t="shared" si="109"/>
        <v>0.81599999999999995</v>
      </c>
      <c r="AQ400" s="91" t="str">
        <f>+IF(AP400="","",IF(AND(SUM($P400:U400)=1,SUM($AC400:AH400)=1),"TERMINADA",IF(SUM($P400:U400)=0,"SIN INICIAR",IF(AP400&gt;1,"ADELANTADA",IF(AP400&lt;0.6,"CRÍTICA",IF(AP400&lt;0.95,"EN PROCESO","GESTIÓN NORMAL"))))))</f>
        <v>EN PROCESO</v>
      </c>
      <c r="AR400" s="38" t="str">
        <f t="shared" si="98"/>
        <v>K</v>
      </c>
      <c r="AS400" s="71"/>
      <c r="AT400" s="71"/>
      <c r="AU400" s="71"/>
      <c r="BA400" s="236">
        <f t="shared" si="104"/>
        <v>0.62909090909090915</v>
      </c>
    </row>
    <row r="401" spans="1:53" ht="48" hidden="1" outlineLevel="4" x14ac:dyDescent="0.2">
      <c r="A401" s="258"/>
      <c r="B401" s="256"/>
      <c r="C401" s="10" t="str">
        <f t="shared" si="105"/>
        <v>Aseguramiento de los servicios básicos de operación</v>
      </c>
      <c r="D401" s="10" t="s">
        <v>169</v>
      </c>
      <c r="E401" s="10" t="s">
        <v>169</v>
      </c>
      <c r="F401" s="5">
        <v>42402</v>
      </c>
      <c r="G401" s="5">
        <v>42735</v>
      </c>
      <c r="H401" s="10" t="s">
        <v>171</v>
      </c>
      <c r="I401" s="10" t="s">
        <v>176</v>
      </c>
      <c r="J401" s="10" t="s">
        <v>177</v>
      </c>
      <c r="K401" s="10">
        <v>1</v>
      </c>
      <c r="L401" s="6">
        <v>10087803.52</v>
      </c>
      <c r="M401" s="6">
        <f t="shared" si="106"/>
        <v>10087803.52</v>
      </c>
      <c r="N401" s="103" t="s">
        <v>193</v>
      </c>
      <c r="O401" s="103" t="s">
        <v>210</v>
      </c>
      <c r="P401" s="104">
        <v>0</v>
      </c>
      <c r="Q401" s="104">
        <v>9.0909090909090912E-2</v>
      </c>
      <c r="R401" s="104">
        <v>9.0909090909090912E-2</v>
      </c>
      <c r="S401" s="104">
        <v>9.0909090909090912E-2</v>
      </c>
      <c r="T401" s="104">
        <v>9.0909090909090912E-2</v>
      </c>
      <c r="U401" s="143">
        <v>9.0909090909090912E-2</v>
      </c>
      <c r="V401" s="104">
        <v>9.0909090909090912E-2</v>
      </c>
      <c r="W401" s="104">
        <v>9.0909090909090912E-2</v>
      </c>
      <c r="X401" s="104">
        <v>9.0909090909090912E-2</v>
      </c>
      <c r="Y401" s="104">
        <v>9.0909090909090912E-2</v>
      </c>
      <c r="Z401" s="104">
        <v>9.0909090909090912E-2</v>
      </c>
      <c r="AA401" s="104">
        <v>9.0909090909090912E-2</v>
      </c>
      <c r="AB401" s="196">
        <f t="shared" si="107"/>
        <v>1.0000000000000002</v>
      </c>
      <c r="AC401" s="105">
        <v>0</v>
      </c>
      <c r="AD401" s="105">
        <v>9.0909090909090912E-2</v>
      </c>
      <c r="AE401" s="105">
        <v>7.0000000000000007E-2</v>
      </c>
      <c r="AF401" s="105">
        <v>7.0000000000000007E-2</v>
      </c>
      <c r="AG401" s="104">
        <v>7.0000000000000007E-2</v>
      </c>
      <c r="AH401" s="143">
        <v>7.0000000000000007E-2</v>
      </c>
      <c r="AI401" s="105">
        <v>0</v>
      </c>
      <c r="AJ401" s="105">
        <v>0</v>
      </c>
      <c r="AK401" s="105">
        <v>0</v>
      </c>
      <c r="AL401" s="105">
        <v>0</v>
      </c>
      <c r="AM401" s="105">
        <v>0</v>
      </c>
      <c r="AN401" s="105">
        <v>0</v>
      </c>
      <c r="AO401" s="21">
        <f t="shared" si="108"/>
        <v>0.37090909090909091</v>
      </c>
      <c r="AP401" s="189">
        <f t="shared" si="109"/>
        <v>0.81599999999999995</v>
      </c>
      <c r="AQ401" s="91" t="str">
        <f>+IF(AP401="","",IF(AND(SUM($P401:U401)=1,SUM($AC401:AH401)=1),"TERMINADA",IF(SUM($P401:U401)=0,"SIN INICIAR",IF(AP401&gt;1,"ADELANTADA",IF(AP401&lt;0.6,"CRÍTICA",IF(AP401&lt;0.95,"EN PROCESO","GESTIÓN NORMAL"))))))</f>
        <v>EN PROCESO</v>
      </c>
      <c r="AR401" s="38" t="str">
        <f t="shared" si="98"/>
        <v>K</v>
      </c>
      <c r="AS401" s="71"/>
      <c r="AT401" s="71"/>
      <c r="AU401" s="71"/>
      <c r="BA401" s="236">
        <f t="shared" si="104"/>
        <v>0.62909090909090915</v>
      </c>
    </row>
    <row r="402" spans="1:53" ht="39" hidden="1" customHeight="1" outlineLevel="3" x14ac:dyDescent="0.2">
      <c r="A402" s="258"/>
      <c r="B402" s="256"/>
      <c r="C402" s="248" t="s">
        <v>1325</v>
      </c>
      <c r="D402" s="249"/>
      <c r="E402" s="250"/>
      <c r="F402" s="82"/>
      <c r="G402" s="82"/>
      <c r="H402" s="1"/>
      <c r="I402" s="1"/>
      <c r="J402" s="82"/>
      <c r="K402" s="82"/>
      <c r="L402" s="82"/>
      <c r="M402" s="82"/>
      <c r="N402" s="68"/>
      <c r="O402" s="68"/>
      <c r="P402" s="69"/>
      <c r="Q402" s="69"/>
      <c r="R402" s="69"/>
      <c r="S402" s="69"/>
      <c r="T402" s="69"/>
      <c r="U402" s="144"/>
      <c r="V402" s="69"/>
      <c r="W402" s="69"/>
      <c r="X402" s="69"/>
      <c r="Y402" s="69"/>
      <c r="Z402" s="69"/>
      <c r="AA402" s="69"/>
      <c r="AB402" s="200"/>
      <c r="AC402" s="69"/>
      <c r="AD402" s="69"/>
      <c r="AE402" s="69"/>
      <c r="AF402" s="69"/>
      <c r="AG402" s="69"/>
      <c r="AH402" s="144"/>
      <c r="AI402" s="69"/>
      <c r="AJ402" s="69"/>
      <c r="AK402" s="69"/>
      <c r="AL402" s="69"/>
      <c r="AM402" s="69"/>
      <c r="AN402" s="182"/>
      <c r="AO402" s="190">
        <f>SUBTOTAL(1,AO396:AO401)</f>
        <v>0.37090909090909091</v>
      </c>
      <c r="AP402" s="190">
        <f>SUBTOTAL(1,AP396:AP401)</f>
        <v>0.81599999999999995</v>
      </c>
      <c r="AQ402" s="91" t="str">
        <f>+IF(AP402="","",IF(AP402&gt;1,"ADELANTADA",IF(AP402&lt;0.6,"CRÍTICA",IF(AP402&lt;0.95,"EN PROCESO","GESTIÓN NORMAL"))))</f>
        <v>EN PROCESO</v>
      </c>
      <c r="AR402" s="38" t="str">
        <f t="shared" si="98"/>
        <v>K</v>
      </c>
      <c r="AS402" s="71"/>
      <c r="AT402" s="71"/>
      <c r="AU402" s="71"/>
      <c r="BA402" s="236">
        <f t="shared" si="104"/>
        <v>0.62909090909090915</v>
      </c>
    </row>
    <row r="403" spans="1:53" ht="60" hidden="1" outlineLevel="4" x14ac:dyDescent="0.2">
      <c r="A403" s="258"/>
      <c r="B403" s="256"/>
      <c r="C403" s="10" t="str">
        <f>+E403</f>
        <v>Fortalecer los procesos de contratación implementación del erp</v>
      </c>
      <c r="D403" s="10" t="s">
        <v>1131</v>
      </c>
      <c r="E403" s="10" t="s">
        <v>1131</v>
      </c>
      <c r="F403" s="5">
        <v>42402</v>
      </c>
      <c r="G403" s="5">
        <v>42719</v>
      </c>
      <c r="H403" s="10" t="s">
        <v>166</v>
      </c>
      <c r="I403" s="10" t="s">
        <v>14</v>
      </c>
      <c r="J403" s="10" t="s">
        <v>167</v>
      </c>
      <c r="K403" s="10">
        <v>1</v>
      </c>
      <c r="L403" s="6">
        <v>3000000</v>
      </c>
      <c r="M403" s="6">
        <f>+L403*11</f>
        <v>33000000</v>
      </c>
      <c r="N403" s="103" t="s">
        <v>193</v>
      </c>
      <c r="O403" s="103" t="s">
        <v>210</v>
      </c>
      <c r="P403" s="104">
        <v>1</v>
      </c>
      <c r="Q403" s="104">
        <v>0</v>
      </c>
      <c r="R403" s="104">
        <v>0</v>
      </c>
      <c r="S403" s="104">
        <v>0</v>
      </c>
      <c r="T403" s="104">
        <v>0</v>
      </c>
      <c r="U403" s="143">
        <v>0</v>
      </c>
      <c r="V403" s="104">
        <v>0</v>
      </c>
      <c r="W403" s="104">
        <v>0</v>
      </c>
      <c r="X403" s="104">
        <v>0</v>
      </c>
      <c r="Y403" s="104">
        <v>0</v>
      </c>
      <c r="Z403" s="104">
        <v>0</v>
      </c>
      <c r="AA403" s="104">
        <v>0</v>
      </c>
      <c r="AB403" s="198">
        <f>SUM(P403:AA403)</f>
        <v>1</v>
      </c>
      <c r="AC403" s="105">
        <v>0</v>
      </c>
      <c r="AD403" s="105">
        <v>0</v>
      </c>
      <c r="AE403" s="105">
        <v>1</v>
      </c>
      <c r="AF403" s="105">
        <v>0</v>
      </c>
      <c r="AG403" s="104">
        <v>0</v>
      </c>
      <c r="AH403" s="143">
        <v>0</v>
      </c>
      <c r="AI403" s="105">
        <v>0</v>
      </c>
      <c r="AJ403" s="105">
        <v>0</v>
      </c>
      <c r="AK403" s="105">
        <v>0</v>
      </c>
      <c r="AL403" s="105">
        <v>0</v>
      </c>
      <c r="AM403" s="105">
        <v>0</v>
      </c>
      <c r="AN403" s="105">
        <v>0</v>
      </c>
      <c r="AO403" s="21">
        <f>SUM(AC403:AN403)</f>
        <v>1</v>
      </c>
      <c r="AP403" s="189">
        <f t="shared" ref="AP403:AP405" si="110">+IFERROR(SUM(AC403:AH403)/SUM(P403:U403),"")</f>
        <v>1</v>
      </c>
      <c r="AQ403" s="91" t="str">
        <f>+IF(AP403="","",IF(AND(SUM($P403:U403)=1,SUM($AC403:AH403)=1),"TERMINADA",IF(SUM($P403:U403)=0,"SIN INICIAR",IF(AP403&gt;1,"ADELANTADA",IF(AP403&lt;0.6,"CRÍTICA",IF(AP403&lt;0.95,"EN PROCESO","GESTIÓN NORMAL"))))))</f>
        <v>TERMINADA</v>
      </c>
      <c r="AR403" s="38" t="str">
        <f t="shared" si="98"/>
        <v>B</v>
      </c>
      <c r="AS403" s="71" t="s">
        <v>987</v>
      </c>
      <c r="AT403" s="71" t="s">
        <v>1473</v>
      </c>
      <c r="AU403" s="71"/>
      <c r="BA403" s="236">
        <f t="shared" si="104"/>
        <v>0</v>
      </c>
    </row>
    <row r="404" spans="1:53" ht="60" hidden="1" outlineLevel="4" x14ac:dyDescent="0.2">
      <c r="A404" s="258"/>
      <c r="B404" s="256"/>
      <c r="C404" s="10" t="str">
        <f>+E404</f>
        <v>Fortalecer los procesos de contratación implementación del erp</v>
      </c>
      <c r="D404" s="10" t="s">
        <v>1131</v>
      </c>
      <c r="E404" s="10" t="s">
        <v>1131</v>
      </c>
      <c r="F404" s="5">
        <v>42402</v>
      </c>
      <c r="G404" s="5">
        <v>42719</v>
      </c>
      <c r="H404" s="10" t="s">
        <v>166</v>
      </c>
      <c r="I404" s="10" t="s">
        <v>14</v>
      </c>
      <c r="J404" s="10" t="s">
        <v>168</v>
      </c>
      <c r="K404" s="10">
        <v>1</v>
      </c>
      <c r="L404" s="6">
        <v>2500000</v>
      </c>
      <c r="M404" s="6">
        <f>+L404*11</f>
        <v>27500000</v>
      </c>
      <c r="N404" s="103" t="s">
        <v>193</v>
      </c>
      <c r="O404" s="103" t="s">
        <v>210</v>
      </c>
      <c r="P404" s="104">
        <v>8.3333333333333343E-2</v>
      </c>
      <c r="Q404" s="104">
        <v>8.3333333333333343E-2</v>
      </c>
      <c r="R404" s="104">
        <v>8.3333333333333343E-2</v>
      </c>
      <c r="S404" s="104">
        <v>8.3333333333333343E-2</v>
      </c>
      <c r="T404" s="104">
        <v>8.3333333333333343E-2</v>
      </c>
      <c r="U404" s="143">
        <v>8.3333333333333343E-2</v>
      </c>
      <c r="V404" s="104">
        <v>8.3333333333333343E-2</v>
      </c>
      <c r="W404" s="104">
        <v>8.3333333333333343E-2</v>
      </c>
      <c r="X404" s="104">
        <v>8.3333333333333343E-2</v>
      </c>
      <c r="Y404" s="104">
        <v>8.3333333333333343E-2</v>
      </c>
      <c r="Z404" s="104">
        <v>8.3333333333333343E-2</v>
      </c>
      <c r="AA404" s="104">
        <v>8.3333333333333343E-2</v>
      </c>
      <c r="AB404" s="198">
        <f t="shared" ref="AB404:AB405" si="111">SUM(P404:AA404)</f>
        <v>1.0000000000000002</v>
      </c>
      <c r="AC404" s="105">
        <v>8.3333333333333343E-2</v>
      </c>
      <c r="AD404" s="105">
        <v>8.3333333333333343E-2</v>
      </c>
      <c r="AE404" s="105">
        <v>0.04</v>
      </c>
      <c r="AF404" s="105">
        <v>0.04</v>
      </c>
      <c r="AG404" s="104">
        <v>0.04</v>
      </c>
      <c r="AH404" s="143">
        <v>0.04</v>
      </c>
      <c r="AI404" s="105">
        <v>0</v>
      </c>
      <c r="AJ404" s="105">
        <v>0</v>
      </c>
      <c r="AK404" s="105">
        <v>0</v>
      </c>
      <c r="AL404" s="105">
        <v>0</v>
      </c>
      <c r="AM404" s="105">
        <v>0</v>
      </c>
      <c r="AN404" s="105">
        <v>0</v>
      </c>
      <c r="AO404" s="21">
        <f>SUM(AC404:AN404)</f>
        <v>0.32666666666666666</v>
      </c>
      <c r="AP404" s="189">
        <f t="shared" si="110"/>
        <v>0.65333333333333321</v>
      </c>
      <c r="AQ404" s="91" t="str">
        <f>+IF(AP404="","",IF(AND(SUM($P404:U404)=1,SUM($AC404:AH404)=1),"TERMINADA",IF(SUM($P404:U404)=0,"SIN INICIAR",IF(AP404&gt;1,"ADELANTADA",IF(AP404&lt;0.6,"CRÍTICA",IF(AP404&lt;0.95,"EN PROCESO","GESTIÓN NORMAL"))))))</f>
        <v>EN PROCESO</v>
      </c>
      <c r="AR404" s="38" t="str">
        <f t="shared" si="98"/>
        <v>K</v>
      </c>
      <c r="AS404" s="71"/>
      <c r="AT404" s="71" t="s">
        <v>1474</v>
      </c>
      <c r="AU404" s="71"/>
      <c r="BA404" s="236">
        <f t="shared" si="104"/>
        <v>0.67333333333333334</v>
      </c>
    </row>
    <row r="405" spans="1:53" ht="60" hidden="1" outlineLevel="4" x14ac:dyDescent="0.2">
      <c r="A405" s="258"/>
      <c r="B405" s="256"/>
      <c r="C405" s="10" t="str">
        <f>+E405</f>
        <v>Fortalecer los procesos de contratación implementación del erp</v>
      </c>
      <c r="D405" s="10" t="s">
        <v>1131</v>
      </c>
      <c r="E405" s="10" t="s">
        <v>1131</v>
      </c>
      <c r="F405" s="5">
        <v>42402</v>
      </c>
      <c r="G405" s="5">
        <v>42719</v>
      </c>
      <c r="H405" s="10" t="s">
        <v>968</v>
      </c>
      <c r="I405" s="10" t="s">
        <v>14</v>
      </c>
      <c r="J405" s="10" t="s">
        <v>168</v>
      </c>
      <c r="K405" s="10">
        <v>0</v>
      </c>
      <c r="L405" s="6">
        <v>0</v>
      </c>
      <c r="M405" s="6">
        <v>0</v>
      </c>
      <c r="N405" s="103" t="s">
        <v>193</v>
      </c>
      <c r="O405" s="103" t="s">
        <v>210</v>
      </c>
      <c r="P405" s="104">
        <v>8.3333333333333343E-2</v>
      </c>
      <c r="Q405" s="104">
        <v>8.3333333333333343E-2</v>
      </c>
      <c r="R405" s="104">
        <v>8.3333333333333343E-2</v>
      </c>
      <c r="S405" s="104">
        <v>8.3333333333333343E-2</v>
      </c>
      <c r="T405" s="104">
        <v>8.3333333333333343E-2</v>
      </c>
      <c r="U405" s="143">
        <v>8.3333333333333343E-2</v>
      </c>
      <c r="V405" s="104">
        <v>8.3333333333333343E-2</v>
      </c>
      <c r="W405" s="104">
        <v>8.3333333333333343E-2</v>
      </c>
      <c r="X405" s="104">
        <v>8.3333333333333343E-2</v>
      </c>
      <c r="Y405" s="104">
        <v>8.3333333333333343E-2</v>
      </c>
      <c r="Z405" s="104">
        <v>8.3333333333333343E-2</v>
      </c>
      <c r="AA405" s="104">
        <v>8.3333333333333343E-2</v>
      </c>
      <c r="AB405" s="198">
        <f t="shared" si="111"/>
        <v>1.0000000000000002</v>
      </c>
      <c r="AC405" s="105">
        <v>8.3333333333333343E-2</v>
      </c>
      <c r="AD405" s="105">
        <v>0</v>
      </c>
      <c r="AE405" s="105">
        <v>0.04</v>
      </c>
      <c r="AF405" s="105">
        <v>0.04</v>
      </c>
      <c r="AG405" s="104">
        <v>0.04</v>
      </c>
      <c r="AH405" s="143">
        <v>0.04</v>
      </c>
      <c r="AI405" s="105">
        <v>0</v>
      </c>
      <c r="AJ405" s="105">
        <v>0</v>
      </c>
      <c r="AK405" s="105">
        <v>0</v>
      </c>
      <c r="AL405" s="105">
        <v>0</v>
      </c>
      <c r="AM405" s="105">
        <v>0</v>
      </c>
      <c r="AN405" s="105">
        <v>0</v>
      </c>
      <c r="AO405" s="21">
        <f>SUM(AC405:AN405)</f>
        <v>0.24333333333333337</v>
      </c>
      <c r="AP405" s="189">
        <f t="shared" si="110"/>
        <v>0.48666666666666664</v>
      </c>
      <c r="AQ405" s="91" t="str">
        <f>+IF(AP405="","",IF(AND(SUM($P405:U405)=1,SUM($AC405:AH405)=1),"TERMINADA",IF(SUM($P405:U405)=0,"SIN INICIAR",IF(AP405&gt;1,"ADELANTADA",IF(AP405&lt;0.6,"CRÍTICA",IF(AP405&lt;0.95,"EN PROCESO","GESTIÓN NORMAL"))))))</f>
        <v>CRÍTICA</v>
      </c>
      <c r="AR405" s="38" t="str">
        <f t="shared" si="98"/>
        <v>L</v>
      </c>
      <c r="AS405" s="71" t="s">
        <v>988</v>
      </c>
      <c r="AT405" s="71" t="s">
        <v>1379</v>
      </c>
      <c r="AU405" s="71"/>
      <c r="BA405" s="236">
        <f t="shared" si="104"/>
        <v>0.7566666666666666</v>
      </c>
    </row>
    <row r="406" spans="1:53" ht="35.1" hidden="1" customHeight="1" outlineLevel="3" thickBot="1" x14ac:dyDescent="0.25">
      <c r="A406" s="258"/>
      <c r="B406" s="305"/>
      <c r="C406" s="254" t="s">
        <v>1326</v>
      </c>
      <c r="D406" s="241"/>
      <c r="E406" s="242"/>
      <c r="F406" s="124"/>
      <c r="G406" s="124"/>
      <c r="H406" s="125"/>
      <c r="I406" s="125"/>
      <c r="J406" s="124"/>
      <c r="K406" s="124"/>
      <c r="L406" s="124"/>
      <c r="M406" s="124"/>
      <c r="N406" s="126"/>
      <c r="O406" s="126"/>
      <c r="P406" s="69"/>
      <c r="Q406" s="69"/>
      <c r="R406" s="69"/>
      <c r="S406" s="69"/>
      <c r="T406" s="69"/>
      <c r="U406" s="144"/>
      <c r="V406" s="69"/>
      <c r="W406" s="69"/>
      <c r="X406" s="69"/>
      <c r="Y406" s="69"/>
      <c r="Z406" s="69"/>
      <c r="AA406" s="69"/>
      <c r="AB406" s="200"/>
      <c r="AC406" s="69"/>
      <c r="AD406" s="69"/>
      <c r="AE406" s="69"/>
      <c r="AF406" s="69"/>
      <c r="AG406" s="69"/>
      <c r="AH406" s="144"/>
      <c r="AI406" s="69"/>
      <c r="AJ406" s="69"/>
      <c r="AK406" s="69"/>
      <c r="AL406" s="69"/>
      <c r="AM406" s="69"/>
      <c r="AN406" s="182"/>
      <c r="AO406" s="190">
        <f>SUBTOTAL(1,AO403:AO405)</f>
        <v>0.52333333333333332</v>
      </c>
      <c r="AP406" s="207">
        <f>SUBTOTAL(1,AP403:AP405)</f>
        <v>0.71333333333333337</v>
      </c>
      <c r="AQ406" s="91" t="str">
        <f>+IF(AP406="","",IF(AP406&gt;1,"ADELANTADA",IF(AP406&lt;0.6,"CRÍTICA",IF(AP406&lt;0.95,"EN PROCESO","GESTIÓN NORMAL"))))</f>
        <v>EN PROCESO</v>
      </c>
      <c r="AR406" s="38" t="str">
        <f t="shared" si="98"/>
        <v>K</v>
      </c>
      <c r="AS406" s="71"/>
      <c r="AT406" s="71"/>
      <c r="AU406" s="71"/>
      <c r="BA406" s="236">
        <f t="shared" si="104"/>
        <v>0.47666666666666668</v>
      </c>
    </row>
    <row r="407" spans="1:53" ht="41.1" customHeight="1" outlineLevel="2" collapsed="1" thickBot="1" x14ac:dyDescent="0.25">
      <c r="A407" s="258"/>
      <c r="B407" s="243" t="s">
        <v>1284</v>
      </c>
      <c r="C407" s="244"/>
      <c r="D407" s="244"/>
      <c r="E407" s="244"/>
      <c r="F407" s="244"/>
      <c r="G407" s="244"/>
      <c r="H407" s="244"/>
      <c r="I407" s="244"/>
      <c r="J407" s="244"/>
      <c r="K407" s="244"/>
      <c r="L407" s="244"/>
      <c r="M407" s="244"/>
      <c r="N407" s="244"/>
      <c r="O407" s="245"/>
      <c r="P407" s="106"/>
      <c r="Q407" s="106"/>
      <c r="R407" s="106"/>
      <c r="S407" s="106"/>
      <c r="T407" s="106"/>
      <c r="U407" s="145"/>
      <c r="V407" s="106"/>
      <c r="W407" s="106"/>
      <c r="X407" s="106"/>
      <c r="Y407" s="106"/>
      <c r="Z407" s="106"/>
      <c r="AA407" s="106"/>
      <c r="AB407" s="193"/>
      <c r="AC407" s="106"/>
      <c r="AD407" s="106"/>
      <c r="AE407" s="106"/>
      <c r="AF407" s="106"/>
      <c r="AG407" s="106"/>
      <c r="AH407" s="145"/>
      <c r="AI407" s="106"/>
      <c r="AJ407" s="106"/>
      <c r="AK407" s="106"/>
      <c r="AL407" s="106"/>
      <c r="AM407" s="106"/>
      <c r="AN407" s="106"/>
      <c r="AO407" s="209">
        <f>SUBTOTAL(1,AO396:AO405)</f>
        <v>0.42171717171717171</v>
      </c>
      <c r="AP407" s="208">
        <f>SUBTOTAL(1,AP396:AP405)</f>
        <v>0.78177777777777768</v>
      </c>
      <c r="AQ407" s="91" t="str">
        <f>+IF(AP407="","",IF(AP407&gt;1,"ADELANTADA",IF(AP407&lt;0.6,"CRÍTICA",IF(AP407&lt;0.95,"EN PROCESO","GESTIÓN NORMAL"))))</f>
        <v>EN PROCESO</v>
      </c>
      <c r="AR407" s="38" t="str">
        <f t="shared" ref="AR407:AR438" si="112">+IF(AQ407="","",IF(AQ407="SIN INICIAR","6",IF(AQ407="CRÍTICA","L",IF(AQ407="EN PROCESO","K",IF(AQ407="GESTIÓN NORMAL","J",IF(AQ407="ADELANTADA","Q","B"))))))</f>
        <v>K</v>
      </c>
      <c r="AS407" s="71"/>
      <c r="AT407" s="71"/>
      <c r="AU407" s="71"/>
      <c r="BA407" s="236">
        <f t="shared" si="104"/>
        <v>0.57828282828282829</v>
      </c>
    </row>
    <row r="408" spans="1:53" ht="72" hidden="1" outlineLevel="4" x14ac:dyDescent="0.2">
      <c r="A408" s="258"/>
      <c r="B408" s="303" t="s">
        <v>986</v>
      </c>
      <c r="C408" s="97" t="s">
        <v>893</v>
      </c>
      <c r="D408" s="97" t="s">
        <v>893</v>
      </c>
      <c r="E408" s="97" t="s">
        <v>895</v>
      </c>
      <c r="F408" s="107">
        <v>42402</v>
      </c>
      <c r="G408" s="107">
        <v>42735</v>
      </c>
      <c r="H408" s="97" t="s">
        <v>896</v>
      </c>
      <c r="I408" s="97" t="s">
        <v>897</v>
      </c>
      <c r="J408" s="97" t="s">
        <v>195</v>
      </c>
      <c r="K408" s="97">
        <v>0</v>
      </c>
      <c r="L408" s="99">
        <v>0</v>
      </c>
      <c r="M408" s="99">
        <v>0</v>
      </c>
      <c r="N408" s="100" t="s">
        <v>193</v>
      </c>
      <c r="O408" s="100" t="s">
        <v>210</v>
      </c>
      <c r="P408" s="101">
        <v>0</v>
      </c>
      <c r="Q408" s="101">
        <v>9.0909090909090912E-2</v>
      </c>
      <c r="R408" s="101">
        <v>9.0909090909090912E-2</v>
      </c>
      <c r="S408" s="101">
        <v>9.0909090909090912E-2</v>
      </c>
      <c r="T408" s="101">
        <v>9.0909090909090912E-2</v>
      </c>
      <c r="U408" s="142">
        <v>9.0909090909090912E-2</v>
      </c>
      <c r="V408" s="101">
        <v>9.0909090909090912E-2</v>
      </c>
      <c r="W408" s="101">
        <v>9.0909090909090912E-2</v>
      </c>
      <c r="X408" s="101">
        <v>9.0909090909090912E-2</v>
      </c>
      <c r="Y408" s="101">
        <v>9.0909090909090912E-2</v>
      </c>
      <c r="Z408" s="101">
        <v>9.0909090909090912E-2</v>
      </c>
      <c r="AA408" s="101">
        <v>9.0909090909090912E-2</v>
      </c>
      <c r="AB408" s="196">
        <f>SUM(P408:AA408)</f>
        <v>1.0000000000000002</v>
      </c>
      <c r="AC408" s="102">
        <v>0</v>
      </c>
      <c r="AD408" s="102">
        <v>0.09</v>
      </c>
      <c r="AE408" s="102">
        <v>0.09</v>
      </c>
      <c r="AF408" s="102">
        <v>0.09</v>
      </c>
      <c r="AG408" s="101">
        <v>0.09</v>
      </c>
      <c r="AH408" s="142">
        <v>0.09</v>
      </c>
      <c r="AI408" s="102">
        <v>0</v>
      </c>
      <c r="AJ408" s="102">
        <v>0</v>
      </c>
      <c r="AK408" s="102">
        <v>0</v>
      </c>
      <c r="AL408" s="102">
        <v>0</v>
      </c>
      <c r="AM408" s="102">
        <v>0</v>
      </c>
      <c r="AN408" s="102">
        <v>0</v>
      </c>
      <c r="AO408" s="21">
        <f>SUM(AC408:AN408)</f>
        <v>0.44999999999999996</v>
      </c>
      <c r="AP408" s="205">
        <f t="shared" ref="AP408" si="113">+IFERROR(SUM(AC408:AH408)/SUM(P408:U408),"")</f>
        <v>0.98999999999999977</v>
      </c>
      <c r="AQ408" s="91" t="str">
        <f>+IF(AP408="","",IF(AND(SUM($P408:U408)=1,SUM($AC408:AH408)=1),"TERMINADA",IF(SUM($P408:U408)=0,"SIN INICIAR",IF(AP408&gt;1,"ADELANTADA",IF(AP408&lt;0.6,"CRÍTICA",IF(AP408&lt;0.95,"EN PROCESO","GESTIÓN NORMAL"))))))</f>
        <v>GESTIÓN NORMAL</v>
      </c>
      <c r="AR408" s="38" t="str">
        <f t="shared" si="112"/>
        <v>J</v>
      </c>
      <c r="AS408" s="71"/>
      <c r="AT408" s="71"/>
      <c r="AU408" s="71"/>
      <c r="BA408" s="236">
        <f t="shared" si="104"/>
        <v>0.55000000000000004</v>
      </c>
    </row>
    <row r="409" spans="1:53" ht="27.95" hidden="1" customHeight="1" outlineLevel="3" thickBot="1" x14ac:dyDescent="0.25">
      <c r="A409" s="258"/>
      <c r="B409" s="304"/>
      <c r="C409" s="248" t="s">
        <v>1327</v>
      </c>
      <c r="D409" s="249"/>
      <c r="E409" s="250"/>
      <c r="F409" s="82"/>
      <c r="G409" s="82"/>
      <c r="H409" s="1"/>
      <c r="I409" s="1"/>
      <c r="J409" s="82"/>
      <c r="K409" s="82"/>
      <c r="L409" s="82"/>
      <c r="M409" s="82"/>
      <c r="N409" s="68"/>
      <c r="O409" s="68"/>
      <c r="P409" s="69"/>
      <c r="Q409" s="69"/>
      <c r="R409" s="69"/>
      <c r="S409" s="69"/>
      <c r="T409" s="69"/>
      <c r="U409" s="144"/>
      <c r="V409" s="69"/>
      <c r="W409" s="69"/>
      <c r="X409" s="69"/>
      <c r="Y409" s="69"/>
      <c r="Z409" s="69"/>
      <c r="AA409" s="69"/>
      <c r="AB409" s="200"/>
      <c r="AC409" s="69"/>
      <c r="AD409" s="69"/>
      <c r="AE409" s="69"/>
      <c r="AF409" s="69"/>
      <c r="AG409" s="69"/>
      <c r="AH409" s="144"/>
      <c r="AI409" s="69"/>
      <c r="AJ409" s="69"/>
      <c r="AK409" s="69"/>
      <c r="AL409" s="69"/>
      <c r="AM409" s="69"/>
      <c r="AN409" s="182"/>
      <c r="AO409" s="190">
        <f>SUBTOTAL(1,AO408:AO408)</f>
        <v>0.44999999999999996</v>
      </c>
      <c r="AP409" s="207">
        <f>SUBTOTAL(1,AP408:AP408)</f>
        <v>0.98999999999999977</v>
      </c>
      <c r="AQ409" s="91" t="str">
        <f>+IF(AP409="","",IF(AP409&gt;1,"ADELANTADA",IF(AP409&lt;0.6,"CRÍTICA",IF(AP409&lt;0.95,"EN PROCESO","GESTIÓN NORMAL"))))</f>
        <v>GESTIÓN NORMAL</v>
      </c>
      <c r="AR409" s="38" t="str">
        <f t="shared" si="112"/>
        <v>J</v>
      </c>
      <c r="AS409" s="71"/>
      <c r="AT409" s="71"/>
      <c r="AU409" s="71"/>
      <c r="BA409" s="236">
        <f t="shared" si="104"/>
        <v>0.55000000000000004</v>
      </c>
    </row>
    <row r="410" spans="1:53" ht="42.95" customHeight="1" outlineLevel="2" collapsed="1" thickBot="1" x14ac:dyDescent="0.25">
      <c r="A410" s="258"/>
      <c r="B410" s="286" t="s">
        <v>1285</v>
      </c>
      <c r="C410" s="287"/>
      <c r="D410" s="287"/>
      <c r="E410" s="287"/>
      <c r="F410" s="287"/>
      <c r="G410" s="287"/>
      <c r="H410" s="287"/>
      <c r="I410" s="287"/>
      <c r="J410" s="287"/>
      <c r="K410" s="287"/>
      <c r="L410" s="287"/>
      <c r="M410" s="287"/>
      <c r="N410" s="287"/>
      <c r="O410" s="287"/>
      <c r="P410" s="106"/>
      <c r="Q410" s="106"/>
      <c r="R410" s="106"/>
      <c r="S410" s="106"/>
      <c r="T410" s="106"/>
      <c r="U410" s="145"/>
      <c r="V410" s="106"/>
      <c r="W410" s="106"/>
      <c r="X410" s="106"/>
      <c r="Y410" s="106"/>
      <c r="Z410" s="106"/>
      <c r="AA410" s="106"/>
      <c r="AB410" s="193"/>
      <c r="AC410" s="106"/>
      <c r="AD410" s="106"/>
      <c r="AE410" s="106"/>
      <c r="AF410" s="106"/>
      <c r="AG410" s="106"/>
      <c r="AH410" s="145"/>
      <c r="AI410" s="106"/>
      <c r="AJ410" s="106"/>
      <c r="AK410" s="106"/>
      <c r="AL410" s="106"/>
      <c r="AM410" s="106"/>
      <c r="AN410" s="106"/>
      <c r="AO410" s="209">
        <f>SUBTOTAL(1,AO408:AO408)</f>
        <v>0.44999999999999996</v>
      </c>
      <c r="AP410" s="208">
        <f>SUBTOTAL(1,AP408:AP408)</f>
        <v>0.98999999999999977</v>
      </c>
      <c r="AQ410" s="91" t="str">
        <f>+IF(AP410="","",IF(AP410&gt;1,"ADELANTADA",IF(AP410&lt;0.6,"CRÍTICA",IF(AP410&lt;0.95,"EN PROCESO","GESTIÓN NORMAL"))))</f>
        <v>GESTIÓN NORMAL</v>
      </c>
      <c r="AR410" s="38" t="str">
        <f t="shared" si="112"/>
        <v>J</v>
      </c>
      <c r="AS410" s="71"/>
      <c r="AT410" s="71"/>
      <c r="AU410" s="71"/>
      <c r="BA410" s="236">
        <f t="shared" si="104"/>
        <v>0.55000000000000004</v>
      </c>
    </row>
    <row r="411" spans="1:53" ht="27.95" hidden="1" customHeight="1" outlineLevel="4" x14ac:dyDescent="0.2">
      <c r="A411" s="258"/>
      <c r="B411" s="300" t="s">
        <v>976</v>
      </c>
      <c r="C411" s="97" t="s">
        <v>365</v>
      </c>
      <c r="D411" s="97" t="s">
        <v>365</v>
      </c>
      <c r="E411" s="97" t="s">
        <v>366</v>
      </c>
      <c r="F411" s="107">
        <v>42384</v>
      </c>
      <c r="G411" s="107">
        <v>42704</v>
      </c>
      <c r="H411" s="97" t="s">
        <v>367</v>
      </c>
      <c r="I411" s="97" t="s">
        <v>33</v>
      </c>
      <c r="J411" s="97" t="s">
        <v>368</v>
      </c>
      <c r="K411" s="97">
        <v>1</v>
      </c>
      <c r="L411" s="99"/>
      <c r="M411" s="99">
        <v>60000000</v>
      </c>
      <c r="N411" s="100" t="s">
        <v>192</v>
      </c>
      <c r="O411" s="100" t="s">
        <v>905</v>
      </c>
      <c r="P411" s="101">
        <v>0.16666666666666669</v>
      </c>
      <c r="Q411" s="101">
        <v>0.16666666666666669</v>
      </c>
      <c r="R411" s="101">
        <v>0.16666666666666669</v>
      </c>
      <c r="S411" s="101">
        <v>0.16666666666666669</v>
      </c>
      <c r="T411" s="101">
        <v>0.16666666666666669</v>
      </c>
      <c r="U411" s="142">
        <v>0.16666666666666669</v>
      </c>
      <c r="V411" s="101">
        <v>0</v>
      </c>
      <c r="W411" s="101">
        <v>0</v>
      </c>
      <c r="X411" s="101">
        <v>0</v>
      </c>
      <c r="Y411" s="101">
        <v>0</v>
      </c>
      <c r="Z411" s="101">
        <v>0</v>
      </c>
      <c r="AA411" s="101">
        <v>0</v>
      </c>
      <c r="AB411" s="196">
        <f>SUM(P411:AA411)</f>
        <v>1.0000000000000002</v>
      </c>
      <c r="AC411" s="102">
        <v>0.16</v>
      </c>
      <c r="AD411" s="102">
        <v>0.16</v>
      </c>
      <c r="AE411" s="102">
        <v>0.16</v>
      </c>
      <c r="AF411" s="102">
        <v>0.16</v>
      </c>
      <c r="AG411" s="101">
        <v>0.16</v>
      </c>
      <c r="AH411" s="142">
        <v>0.16</v>
      </c>
      <c r="AI411" s="102">
        <v>0</v>
      </c>
      <c r="AJ411" s="102">
        <v>0</v>
      </c>
      <c r="AK411" s="102">
        <v>0</v>
      </c>
      <c r="AL411" s="102">
        <v>0</v>
      </c>
      <c r="AM411" s="102">
        <v>0</v>
      </c>
      <c r="AN411" s="102">
        <v>0</v>
      </c>
      <c r="AO411" s="21">
        <f>SUM(AC411:AN411)</f>
        <v>0.96000000000000008</v>
      </c>
      <c r="AP411" s="205">
        <f t="shared" ref="AP411:AP413" si="114">+IFERROR(SUM(AC411:AH411)/SUM(P411:U411),"")</f>
        <v>0.95999999999999985</v>
      </c>
      <c r="AQ411" s="91" t="str">
        <f>+IF(AP411="","",IF(AND(SUM($P411:U411)=1,SUM($AC411:AH411)=1),"TERMINADA",IF(SUM($P411:U411)=0,"SIN INICIAR",IF(AP411&gt;1,"ADELANTADA",IF(AP411&lt;0.6,"CRÍTICA",IF(AP411&lt;0.95,"EN PROCESO","GESTIÓN NORMAL"))))))</f>
        <v>GESTIÓN NORMAL</v>
      </c>
      <c r="AR411" s="38" t="str">
        <f t="shared" si="112"/>
        <v>J</v>
      </c>
      <c r="AS411" s="71" t="s">
        <v>1475</v>
      </c>
      <c r="AT411" s="71" t="s">
        <v>1475</v>
      </c>
      <c r="AU411" s="71"/>
      <c r="BA411" s="236">
        <f t="shared" si="104"/>
        <v>3.9999999999999925E-2</v>
      </c>
    </row>
    <row r="412" spans="1:53" ht="27.95" hidden="1" customHeight="1" outlineLevel="4" x14ac:dyDescent="0.2">
      <c r="A412" s="258"/>
      <c r="B412" s="301"/>
      <c r="C412" s="10" t="s">
        <v>365</v>
      </c>
      <c r="D412" s="10" t="s">
        <v>365</v>
      </c>
      <c r="E412" s="10" t="s">
        <v>366</v>
      </c>
      <c r="F412" s="5">
        <v>42384</v>
      </c>
      <c r="G412" s="5">
        <v>42704</v>
      </c>
      <c r="H412" s="10" t="s">
        <v>367</v>
      </c>
      <c r="I412" s="10" t="s">
        <v>33</v>
      </c>
      <c r="J412" s="10" t="s">
        <v>369</v>
      </c>
      <c r="K412" s="10">
        <v>1</v>
      </c>
      <c r="L412" s="6"/>
      <c r="M412" s="6"/>
      <c r="N412" s="103" t="s">
        <v>192</v>
      </c>
      <c r="O412" s="103" t="s">
        <v>905</v>
      </c>
      <c r="P412" s="104">
        <v>0.16666666666666669</v>
      </c>
      <c r="Q412" s="104">
        <v>0.16666666666666669</v>
      </c>
      <c r="R412" s="104">
        <v>0.16666666666666669</v>
      </c>
      <c r="S412" s="104">
        <v>0.16666666666666669</v>
      </c>
      <c r="T412" s="104">
        <v>0.16666666666666669</v>
      </c>
      <c r="U412" s="143">
        <v>0.16666666666666669</v>
      </c>
      <c r="V412" s="104">
        <v>0</v>
      </c>
      <c r="W412" s="104">
        <v>0</v>
      </c>
      <c r="X412" s="104">
        <v>0</v>
      </c>
      <c r="Y412" s="104">
        <v>0</v>
      </c>
      <c r="Z412" s="104">
        <v>0</v>
      </c>
      <c r="AA412" s="104">
        <v>0</v>
      </c>
      <c r="AB412" s="198">
        <f>SUM(P412:AA412)</f>
        <v>1.0000000000000002</v>
      </c>
      <c r="AC412" s="105">
        <v>0.16</v>
      </c>
      <c r="AD412" s="105">
        <v>0.16</v>
      </c>
      <c r="AE412" s="105">
        <v>0.16</v>
      </c>
      <c r="AF412" s="105">
        <v>0.16</v>
      </c>
      <c r="AG412" s="104">
        <v>0.16</v>
      </c>
      <c r="AH412" s="143">
        <v>0.16</v>
      </c>
      <c r="AI412" s="105">
        <v>0</v>
      </c>
      <c r="AJ412" s="105">
        <v>0</v>
      </c>
      <c r="AK412" s="105">
        <v>0</v>
      </c>
      <c r="AL412" s="105">
        <v>0</v>
      </c>
      <c r="AM412" s="105">
        <v>0</v>
      </c>
      <c r="AN412" s="105">
        <v>0</v>
      </c>
      <c r="AO412" s="21">
        <f>SUM(AC412:AN412)</f>
        <v>0.96000000000000008</v>
      </c>
      <c r="AP412" s="189">
        <f t="shared" si="114"/>
        <v>0.95999999999999985</v>
      </c>
      <c r="AQ412" s="91" t="str">
        <f>+IF(AP412="","",IF(AND(SUM($P412:U412)=1,SUM($AC412:AH412)=1),"TERMINADA",IF(SUM($P412:U412)=0,"SIN INICIAR",IF(AP412&gt;1,"ADELANTADA",IF(AP412&lt;0.6,"CRÍTICA",IF(AP412&lt;0.95,"EN PROCESO","GESTIÓN NORMAL"))))))</f>
        <v>GESTIÓN NORMAL</v>
      </c>
      <c r="AR412" s="38" t="str">
        <f t="shared" si="112"/>
        <v>J</v>
      </c>
      <c r="AS412" s="71"/>
      <c r="AT412" s="71"/>
      <c r="AU412" s="71"/>
      <c r="BA412" s="236">
        <f t="shared" si="104"/>
        <v>3.9999999999999925E-2</v>
      </c>
    </row>
    <row r="413" spans="1:53" ht="27.95" hidden="1" customHeight="1" outlineLevel="4" x14ac:dyDescent="0.2">
      <c r="A413" s="258"/>
      <c r="B413" s="301"/>
      <c r="C413" s="10" t="s">
        <v>365</v>
      </c>
      <c r="D413" s="10" t="s">
        <v>365</v>
      </c>
      <c r="E413" s="10" t="s">
        <v>366</v>
      </c>
      <c r="F413" s="5">
        <v>42384</v>
      </c>
      <c r="G413" s="5">
        <v>42704</v>
      </c>
      <c r="H413" s="10" t="s">
        <v>370</v>
      </c>
      <c r="I413" s="10" t="s">
        <v>33</v>
      </c>
      <c r="J413" s="10" t="s">
        <v>945</v>
      </c>
      <c r="K413" s="10">
        <v>1</v>
      </c>
      <c r="L413" s="6"/>
      <c r="M413" s="6"/>
      <c r="N413" s="103" t="s">
        <v>192</v>
      </c>
      <c r="O413" s="103" t="s">
        <v>905</v>
      </c>
      <c r="P413" s="104">
        <v>0.16666666666666669</v>
      </c>
      <c r="Q413" s="104">
        <v>0.16666666666666669</v>
      </c>
      <c r="R413" s="104">
        <v>0.16666666666666669</v>
      </c>
      <c r="S413" s="104">
        <v>0.16666666666666669</v>
      </c>
      <c r="T413" s="104">
        <v>0.16666666666666669</v>
      </c>
      <c r="U413" s="143">
        <v>0.16666666666666669</v>
      </c>
      <c r="V413" s="104">
        <v>0</v>
      </c>
      <c r="W413" s="104">
        <v>0</v>
      </c>
      <c r="X413" s="104">
        <v>0</v>
      </c>
      <c r="Y413" s="104">
        <v>0</v>
      </c>
      <c r="Z413" s="104">
        <v>0</v>
      </c>
      <c r="AA413" s="104">
        <v>0</v>
      </c>
      <c r="AB413" s="198">
        <f>SUM(P413:AA413)</f>
        <v>1.0000000000000002</v>
      </c>
      <c r="AC413" s="105">
        <v>0.16</v>
      </c>
      <c r="AD413" s="105">
        <v>0.16</v>
      </c>
      <c r="AE413" s="105">
        <v>0.16</v>
      </c>
      <c r="AF413" s="105">
        <v>0.16</v>
      </c>
      <c r="AG413" s="104">
        <v>0.16</v>
      </c>
      <c r="AH413" s="143">
        <v>0.16</v>
      </c>
      <c r="AI413" s="105">
        <v>0</v>
      </c>
      <c r="AJ413" s="105">
        <v>0</v>
      </c>
      <c r="AK413" s="105">
        <v>0</v>
      </c>
      <c r="AL413" s="105">
        <v>0</v>
      </c>
      <c r="AM413" s="105">
        <v>0</v>
      </c>
      <c r="AN413" s="105">
        <v>0</v>
      </c>
      <c r="AO413" s="21">
        <f>SUM(AC413:AN413)</f>
        <v>0.96000000000000008</v>
      </c>
      <c r="AP413" s="189">
        <f t="shared" si="114"/>
        <v>0.95999999999999985</v>
      </c>
      <c r="AQ413" s="91" t="str">
        <f>+IF(AP413="","",IF(AND(SUM($P413:U413)=1,SUM($AC413:AH413)=1),"TERMINADA",IF(SUM($P413:U413)=0,"SIN INICIAR",IF(AP413&gt;1,"ADELANTADA",IF(AP413&lt;0.6,"CRÍTICA",IF(AP413&lt;0.95,"EN PROCESO","GESTIÓN NORMAL"))))))</f>
        <v>GESTIÓN NORMAL</v>
      </c>
      <c r="AR413" s="38" t="str">
        <f t="shared" si="112"/>
        <v>J</v>
      </c>
      <c r="AS413" s="71"/>
      <c r="AT413" s="71"/>
      <c r="AU413" s="71"/>
      <c r="BA413" s="236">
        <f t="shared" si="104"/>
        <v>3.9999999999999925E-2</v>
      </c>
    </row>
    <row r="414" spans="1:53" ht="53.1" hidden="1" customHeight="1" outlineLevel="3" x14ac:dyDescent="0.2">
      <c r="A414" s="258"/>
      <c r="B414" s="301"/>
      <c r="C414" s="248" t="s">
        <v>1328</v>
      </c>
      <c r="D414" s="249"/>
      <c r="E414" s="250"/>
      <c r="F414" s="82"/>
      <c r="G414" s="82"/>
      <c r="H414" s="1"/>
      <c r="I414" s="1"/>
      <c r="J414" s="82"/>
      <c r="K414" s="82"/>
      <c r="L414" s="82"/>
      <c r="M414" s="82"/>
      <c r="N414" s="68"/>
      <c r="O414" s="68"/>
      <c r="P414" s="69"/>
      <c r="Q414" s="69"/>
      <c r="R414" s="69"/>
      <c r="S414" s="69"/>
      <c r="T414" s="69"/>
      <c r="U414" s="144"/>
      <c r="V414" s="69"/>
      <c r="W414" s="69"/>
      <c r="X414" s="69"/>
      <c r="Y414" s="69"/>
      <c r="Z414" s="69"/>
      <c r="AA414" s="69"/>
      <c r="AB414" s="200"/>
      <c r="AC414" s="69"/>
      <c r="AD414" s="69"/>
      <c r="AE414" s="69"/>
      <c r="AF414" s="69"/>
      <c r="AG414" s="69"/>
      <c r="AH414" s="144"/>
      <c r="AI414" s="69"/>
      <c r="AJ414" s="69"/>
      <c r="AK414" s="69"/>
      <c r="AL414" s="69"/>
      <c r="AM414" s="69"/>
      <c r="AN414" s="182"/>
      <c r="AO414" s="190">
        <f>SUBTOTAL(1,AO411:AO413)</f>
        <v>0.96000000000000008</v>
      </c>
      <c r="AP414" s="190">
        <f>SUBTOTAL(1,AP411:AP413)</f>
        <v>0.95999999999999985</v>
      </c>
      <c r="AQ414" s="91" t="str">
        <f>+IF(AP414="","",IF(AP414&gt;1,"ADELANTADA",IF(AP414&lt;0.6,"CRÍTICA",IF(AP414&lt;0.95,"EN PROCESO","GESTIÓN NORMAL"))))</f>
        <v>GESTIÓN NORMAL</v>
      </c>
      <c r="AR414" s="38" t="str">
        <f t="shared" si="112"/>
        <v>J</v>
      </c>
      <c r="AS414" s="71"/>
      <c r="AT414" s="71"/>
      <c r="AU414" s="71"/>
      <c r="BA414" s="236">
        <f t="shared" si="104"/>
        <v>3.9999999999999925E-2</v>
      </c>
    </row>
    <row r="415" spans="1:53" ht="27.95" hidden="1" customHeight="1" outlineLevel="4" x14ac:dyDescent="0.2">
      <c r="A415" s="258"/>
      <c r="B415" s="301"/>
      <c r="C415" s="10" t="s">
        <v>772</v>
      </c>
      <c r="D415" s="10" t="s">
        <v>772</v>
      </c>
      <c r="E415" s="10" t="s">
        <v>773</v>
      </c>
      <c r="F415" s="5">
        <v>42376</v>
      </c>
      <c r="G415" s="5">
        <v>42724</v>
      </c>
      <c r="H415" s="10" t="s">
        <v>774</v>
      </c>
      <c r="I415" s="10" t="s">
        <v>36</v>
      </c>
      <c r="J415" s="10" t="s">
        <v>775</v>
      </c>
      <c r="K415" s="10">
        <v>1</v>
      </c>
      <c r="L415" s="6">
        <v>180000000</v>
      </c>
      <c r="M415" s="6">
        <v>180000000</v>
      </c>
      <c r="N415" s="103" t="s">
        <v>192</v>
      </c>
      <c r="O415" s="103" t="s">
        <v>210</v>
      </c>
      <c r="P415" s="104">
        <v>0</v>
      </c>
      <c r="Q415" s="104">
        <v>0</v>
      </c>
      <c r="R415" s="104">
        <v>1</v>
      </c>
      <c r="S415" s="104">
        <v>0</v>
      </c>
      <c r="T415" s="104">
        <v>0</v>
      </c>
      <c r="U415" s="143">
        <v>0</v>
      </c>
      <c r="V415" s="104">
        <v>0</v>
      </c>
      <c r="W415" s="104">
        <v>0</v>
      </c>
      <c r="X415" s="104">
        <v>0</v>
      </c>
      <c r="Y415" s="104">
        <v>0</v>
      </c>
      <c r="Z415" s="104">
        <v>0</v>
      </c>
      <c r="AA415" s="104">
        <v>0</v>
      </c>
      <c r="AB415" s="198">
        <f t="shared" ref="AB415:AB438" si="115">SUM(P415:AA415)</f>
        <v>1</v>
      </c>
      <c r="AC415" s="104">
        <v>0</v>
      </c>
      <c r="AD415" s="104">
        <v>0</v>
      </c>
      <c r="AE415" s="104">
        <v>1</v>
      </c>
      <c r="AF415" s="104">
        <v>0</v>
      </c>
      <c r="AG415" s="104">
        <v>0</v>
      </c>
      <c r="AH415" s="143">
        <v>0</v>
      </c>
      <c r="AI415" s="105">
        <v>0</v>
      </c>
      <c r="AJ415" s="105">
        <v>0</v>
      </c>
      <c r="AK415" s="105">
        <v>0</v>
      </c>
      <c r="AL415" s="105">
        <v>0</v>
      </c>
      <c r="AM415" s="105">
        <v>0</v>
      </c>
      <c r="AN415" s="105">
        <v>0</v>
      </c>
      <c r="AO415" s="21">
        <f t="shared" ref="AO415:AO438" si="116">SUM(AC415:AN415)</f>
        <v>1</v>
      </c>
      <c r="AP415" s="189">
        <f t="shared" ref="AP415:AP438" si="117">+IFERROR(SUM(AC415:AH415)/SUM(P415:U415),"")</f>
        <v>1</v>
      </c>
      <c r="AQ415" s="91" t="str">
        <f>+IF(AP415="","",IF(AND(SUM($P415:U415)=1,SUM($AC415:AH415)=1),"TERMINADA",IF(SUM($P415:U415)=0,"SIN INICIAR",IF(AP415&gt;1,"ADELANTADA",IF(AP415&lt;0.6,"CRÍTICA",IF(AP415&lt;0.95,"EN PROCESO","GESTIÓN NORMAL"))))))</f>
        <v>TERMINADA</v>
      </c>
      <c r="AR415" s="38" t="str">
        <f t="shared" si="112"/>
        <v>B</v>
      </c>
      <c r="AS415" s="71"/>
      <c r="AT415" s="71"/>
      <c r="AU415" s="71"/>
      <c r="BA415" s="236">
        <f t="shared" si="104"/>
        <v>0</v>
      </c>
    </row>
    <row r="416" spans="1:53" ht="27.95" hidden="1" customHeight="1" outlineLevel="4" x14ac:dyDescent="0.2">
      <c r="A416" s="258"/>
      <c r="B416" s="301"/>
      <c r="C416" s="10" t="s">
        <v>772</v>
      </c>
      <c r="D416" s="10" t="s">
        <v>772</v>
      </c>
      <c r="E416" s="10" t="s">
        <v>773</v>
      </c>
      <c r="F416" s="5">
        <v>42376</v>
      </c>
      <c r="G416" s="5">
        <v>42724</v>
      </c>
      <c r="H416" s="10" t="s">
        <v>774</v>
      </c>
      <c r="I416" s="10" t="s">
        <v>36</v>
      </c>
      <c r="J416" s="10" t="s">
        <v>977</v>
      </c>
      <c r="K416" s="10">
        <v>3</v>
      </c>
      <c r="L416" s="6">
        <v>36000000</v>
      </c>
      <c r="M416" s="6">
        <v>108000000</v>
      </c>
      <c r="N416" s="103" t="s">
        <v>192</v>
      </c>
      <c r="O416" s="103" t="s">
        <v>210</v>
      </c>
      <c r="P416" s="104">
        <v>8.3333333333333343E-2</v>
      </c>
      <c r="Q416" s="104">
        <v>8.3333333333333343E-2</v>
      </c>
      <c r="R416" s="104">
        <v>8.3333333333333343E-2</v>
      </c>
      <c r="S416" s="104">
        <v>8.3333333333333343E-2</v>
      </c>
      <c r="T416" s="104">
        <v>8.3333333333333343E-2</v>
      </c>
      <c r="U416" s="143">
        <v>8.3333333333333343E-2</v>
      </c>
      <c r="V416" s="104">
        <v>8.3333333333333343E-2</v>
      </c>
      <c r="W416" s="104">
        <v>8.3333333333333343E-2</v>
      </c>
      <c r="X416" s="104">
        <v>8.3333333333333343E-2</v>
      </c>
      <c r="Y416" s="104">
        <v>8.3333333333333343E-2</v>
      </c>
      <c r="Z416" s="104">
        <v>8.3333333333333343E-2</v>
      </c>
      <c r="AA416" s="104">
        <v>8.3333333333333343E-2</v>
      </c>
      <c r="AB416" s="198">
        <f t="shared" si="115"/>
        <v>1.0000000000000002</v>
      </c>
      <c r="AC416" s="105">
        <v>0</v>
      </c>
      <c r="AD416" s="105">
        <v>0</v>
      </c>
      <c r="AE416" s="105">
        <v>0</v>
      </c>
      <c r="AF416" s="105">
        <v>0</v>
      </c>
      <c r="AG416" s="104">
        <v>0</v>
      </c>
      <c r="AH416" s="143">
        <v>0</v>
      </c>
      <c r="AI416" s="105">
        <v>0</v>
      </c>
      <c r="AJ416" s="105">
        <v>0</v>
      </c>
      <c r="AK416" s="105">
        <v>0</v>
      </c>
      <c r="AL416" s="105">
        <v>0</v>
      </c>
      <c r="AM416" s="105">
        <v>0</v>
      </c>
      <c r="AN416" s="105">
        <v>0</v>
      </c>
      <c r="AO416" s="21">
        <f t="shared" si="116"/>
        <v>0</v>
      </c>
      <c r="AP416" s="189">
        <f t="shared" si="117"/>
        <v>0</v>
      </c>
      <c r="AQ416" s="91" t="str">
        <f>+IF(AP416="","",IF(AND(SUM($P416:U416)=1,SUM($AC416:AH416)=1),"TERMINADA",IF(SUM($P416:U416)=0,"SIN INICIAR",IF(AP416&gt;1,"ADELANTADA",IF(AP416&lt;0.6,"CRÍTICA",IF(AP416&lt;0.95,"EN PROCESO","GESTIÓN NORMAL"))))))</f>
        <v>CRÍTICA</v>
      </c>
      <c r="AR416" s="38" t="str">
        <f t="shared" si="112"/>
        <v>L</v>
      </c>
      <c r="AS416" s="71" t="s">
        <v>1476</v>
      </c>
      <c r="AT416" s="71" t="s">
        <v>1476</v>
      </c>
      <c r="AU416" s="71"/>
      <c r="BA416" s="236">
        <f t="shared" si="104"/>
        <v>1</v>
      </c>
    </row>
    <row r="417" spans="1:53" ht="72" hidden="1" outlineLevel="4" x14ac:dyDescent="0.2">
      <c r="A417" s="258"/>
      <c r="B417" s="301"/>
      <c r="C417" s="10" t="s">
        <v>772</v>
      </c>
      <c r="D417" s="10" t="s">
        <v>772</v>
      </c>
      <c r="E417" s="10" t="s">
        <v>800</v>
      </c>
      <c r="F417" s="5">
        <v>42376</v>
      </c>
      <c r="G417" s="5">
        <v>42724</v>
      </c>
      <c r="H417" s="10" t="s">
        <v>801</v>
      </c>
      <c r="I417" s="10" t="s">
        <v>14</v>
      </c>
      <c r="J417" s="10" t="s">
        <v>802</v>
      </c>
      <c r="K417" s="10">
        <v>11</v>
      </c>
      <c r="L417" s="6">
        <v>4500000</v>
      </c>
      <c r="M417" s="6">
        <v>49500000</v>
      </c>
      <c r="N417" s="103" t="s">
        <v>192</v>
      </c>
      <c r="O417" s="103" t="s">
        <v>210</v>
      </c>
      <c r="P417" s="104">
        <v>1</v>
      </c>
      <c r="Q417" s="104">
        <v>0</v>
      </c>
      <c r="R417" s="104">
        <v>0</v>
      </c>
      <c r="S417" s="104">
        <v>0</v>
      </c>
      <c r="T417" s="104">
        <v>0</v>
      </c>
      <c r="U417" s="143">
        <v>0</v>
      </c>
      <c r="V417" s="104">
        <v>0</v>
      </c>
      <c r="W417" s="104">
        <v>0</v>
      </c>
      <c r="X417" s="104">
        <v>0</v>
      </c>
      <c r="Y417" s="104">
        <v>0</v>
      </c>
      <c r="Z417" s="104">
        <v>0</v>
      </c>
      <c r="AA417" s="104">
        <v>0</v>
      </c>
      <c r="AB417" s="198">
        <f t="shared" si="115"/>
        <v>1</v>
      </c>
      <c r="AC417" s="105">
        <v>1</v>
      </c>
      <c r="AD417" s="105">
        <v>0</v>
      </c>
      <c r="AE417" s="105">
        <v>0</v>
      </c>
      <c r="AF417" s="105">
        <v>0</v>
      </c>
      <c r="AG417" s="104">
        <v>0</v>
      </c>
      <c r="AH417" s="143">
        <v>0</v>
      </c>
      <c r="AI417" s="105">
        <v>0</v>
      </c>
      <c r="AJ417" s="105">
        <v>0</v>
      </c>
      <c r="AK417" s="105">
        <v>0</v>
      </c>
      <c r="AL417" s="105">
        <v>0</v>
      </c>
      <c r="AM417" s="105">
        <v>0</v>
      </c>
      <c r="AN417" s="105">
        <v>0</v>
      </c>
      <c r="AO417" s="21">
        <f t="shared" si="116"/>
        <v>1</v>
      </c>
      <c r="AP417" s="189">
        <f t="shared" si="117"/>
        <v>1</v>
      </c>
      <c r="AQ417" s="91" t="str">
        <f>+IF(AP417="","",IF(AND(SUM($P417:U417)=1,SUM($AC417:AH417)=1),"TERMINADA",IF(SUM($P417:U417)=0,"SIN INICIAR",IF(AP417&gt;1,"ADELANTADA",IF(AP417&lt;0.6,"CRÍTICA",IF(AP417&lt;0.95,"EN PROCESO","GESTIÓN NORMAL"))))))</f>
        <v>TERMINADA</v>
      </c>
      <c r="AR417" s="38" t="str">
        <f t="shared" si="112"/>
        <v>B</v>
      </c>
      <c r="AS417" s="71"/>
      <c r="AT417" s="71"/>
      <c r="AU417" s="311" t="s">
        <v>1631</v>
      </c>
      <c r="BA417" s="236">
        <f t="shared" si="104"/>
        <v>0</v>
      </c>
    </row>
    <row r="418" spans="1:53" ht="27.95" hidden="1" customHeight="1" outlineLevel="4" x14ac:dyDescent="0.2">
      <c r="A418" s="258"/>
      <c r="B418" s="301"/>
      <c r="C418" s="10" t="s">
        <v>772</v>
      </c>
      <c r="D418" s="10" t="s">
        <v>772</v>
      </c>
      <c r="E418" s="10" t="s">
        <v>789</v>
      </c>
      <c r="F418" s="5">
        <v>42376</v>
      </c>
      <c r="G418" s="5">
        <v>42724</v>
      </c>
      <c r="H418" s="10" t="s">
        <v>790</v>
      </c>
      <c r="I418" s="10" t="s">
        <v>36</v>
      </c>
      <c r="J418" s="10" t="s">
        <v>791</v>
      </c>
      <c r="K418" s="10">
        <v>3</v>
      </c>
      <c r="L418" s="6">
        <v>45000000</v>
      </c>
      <c r="M418" s="6">
        <v>135000000</v>
      </c>
      <c r="N418" s="103" t="s">
        <v>192</v>
      </c>
      <c r="O418" s="103" t="s">
        <v>210</v>
      </c>
      <c r="P418" s="104">
        <v>8.3333333333333343E-2</v>
      </c>
      <c r="Q418" s="104">
        <v>8.3333333333333343E-2</v>
      </c>
      <c r="R418" s="104">
        <v>8.3333333333333343E-2</v>
      </c>
      <c r="S418" s="104">
        <v>8.3333333333333343E-2</v>
      </c>
      <c r="T418" s="104">
        <v>8.3333333333333343E-2</v>
      </c>
      <c r="U418" s="143">
        <v>8.3333333333333343E-2</v>
      </c>
      <c r="V418" s="104">
        <v>8.3333333333333343E-2</v>
      </c>
      <c r="W418" s="104">
        <v>8.3333333333333343E-2</v>
      </c>
      <c r="X418" s="104">
        <v>8.3333333333333343E-2</v>
      </c>
      <c r="Y418" s="104">
        <v>8.3333333333333343E-2</v>
      </c>
      <c r="Z418" s="104">
        <v>8.3333333333333343E-2</v>
      </c>
      <c r="AA418" s="104">
        <v>8.3333333333333343E-2</v>
      </c>
      <c r="AB418" s="198">
        <f t="shared" si="115"/>
        <v>1.0000000000000002</v>
      </c>
      <c r="AC418" s="105">
        <v>0.08</v>
      </c>
      <c r="AD418" s="105">
        <v>0.08</v>
      </c>
      <c r="AE418" s="105">
        <v>0.08</v>
      </c>
      <c r="AF418" s="105">
        <v>0.08</v>
      </c>
      <c r="AG418" s="104">
        <v>0.08</v>
      </c>
      <c r="AH418" s="143">
        <v>0.08</v>
      </c>
      <c r="AI418" s="105">
        <v>0</v>
      </c>
      <c r="AJ418" s="105">
        <v>0</v>
      </c>
      <c r="AK418" s="105">
        <v>0</v>
      </c>
      <c r="AL418" s="105">
        <v>0</v>
      </c>
      <c r="AM418" s="105">
        <v>0</v>
      </c>
      <c r="AN418" s="105">
        <v>0</v>
      </c>
      <c r="AO418" s="21">
        <f t="shared" si="116"/>
        <v>0.48000000000000004</v>
      </c>
      <c r="AP418" s="189">
        <f t="shared" si="117"/>
        <v>0.95999999999999985</v>
      </c>
      <c r="AQ418" s="91" t="str">
        <f>+IF(AP418="","",IF(AND(SUM($P418:U418)=1,SUM($AC418:AH418)=1),"TERMINADA",IF(SUM($P418:U418)=0,"SIN INICIAR",IF(AP418&gt;1,"ADELANTADA",IF(AP418&lt;0.6,"CRÍTICA",IF(AP418&lt;0.95,"EN PROCESO","GESTIÓN NORMAL"))))))</f>
        <v>GESTIÓN NORMAL</v>
      </c>
      <c r="AR418" s="38" t="str">
        <f t="shared" si="112"/>
        <v>J</v>
      </c>
      <c r="AS418" s="71" t="s">
        <v>1477</v>
      </c>
      <c r="AT418" s="71" t="s">
        <v>1477</v>
      </c>
      <c r="AU418" s="71"/>
      <c r="BA418" s="236">
        <f t="shared" si="104"/>
        <v>0.52</v>
      </c>
    </row>
    <row r="419" spans="1:53" ht="27.95" hidden="1" customHeight="1" outlineLevel="4" x14ac:dyDescent="0.2">
      <c r="A419" s="258"/>
      <c r="B419" s="301"/>
      <c r="C419" s="10" t="s">
        <v>772</v>
      </c>
      <c r="D419" s="10" t="s">
        <v>772</v>
      </c>
      <c r="E419" s="10" t="s">
        <v>792</v>
      </c>
      <c r="F419" s="5">
        <v>42376</v>
      </c>
      <c r="G419" s="5">
        <v>42724</v>
      </c>
      <c r="H419" s="10" t="s">
        <v>793</v>
      </c>
      <c r="I419" s="10" t="s">
        <v>36</v>
      </c>
      <c r="J419" s="10" t="s">
        <v>794</v>
      </c>
      <c r="K419" s="10">
        <v>1</v>
      </c>
      <c r="L419" s="6">
        <v>20000000</v>
      </c>
      <c r="M419" s="6">
        <v>20000000</v>
      </c>
      <c r="N419" s="103" t="s">
        <v>192</v>
      </c>
      <c r="O419" s="103" t="s">
        <v>210</v>
      </c>
      <c r="P419" s="104">
        <v>8.3333333333333343E-2</v>
      </c>
      <c r="Q419" s="104">
        <v>8.3333333333333343E-2</v>
      </c>
      <c r="R419" s="104">
        <v>8.3333333333333343E-2</v>
      </c>
      <c r="S419" s="104">
        <v>8.3333333333333343E-2</v>
      </c>
      <c r="T419" s="104">
        <v>8.3333333333333343E-2</v>
      </c>
      <c r="U419" s="143">
        <v>8.3333333333333343E-2</v>
      </c>
      <c r="V419" s="104">
        <v>8.3333333333333343E-2</v>
      </c>
      <c r="W419" s="104">
        <v>8.3333333333333343E-2</v>
      </c>
      <c r="X419" s="104">
        <v>8.3333333333333343E-2</v>
      </c>
      <c r="Y419" s="104">
        <v>8.3333333333333343E-2</v>
      </c>
      <c r="Z419" s="104">
        <v>8.3333333333333343E-2</v>
      </c>
      <c r="AA419" s="104">
        <v>8.3333333333333343E-2</v>
      </c>
      <c r="AB419" s="198">
        <f t="shared" si="115"/>
        <v>1.0000000000000002</v>
      </c>
      <c r="AC419" s="105">
        <v>0.08</v>
      </c>
      <c r="AD419" s="105">
        <v>0.08</v>
      </c>
      <c r="AE419" s="105">
        <v>0.08</v>
      </c>
      <c r="AF419" s="105">
        <v>0</v>
      </c>
      <c r="AG419" s="104">
        <v>0</v>
      </c>
      <c r="AH419" s="143">
        <v>0.08</v>
      </c>
      <c r="AI419" s="105">
        <v>0</v>
      </c>
      <c r="AJ419" s="105">
        <v>0</v>
      </c>
      <c r="AK419" s="105">
        <v>0</v>
      </c>
      <c r="AL419" s="105">
        <v>0</v>
      </c>
      <c r="AM419" s="105">
        <v>0</v>
      </c>
      <c r="AN419" s="105">
        <v>0</v>
      </c>
      <c r="AO419" s="21">
        <f t="shared" si="116"/>
        <v>0.32</v>
      </c>
      <c r="AP419" s="189">
        <f t="shared" si="117"/>
        <v>0.6399999999999999</v>
      </c>
      <c r="AQ419" s="91" t="str">
        <f>+IF(AP419="","",IF(AND(SUM($P419:U419)=1,SUM($AC419:AH419)=1),"TERMINADA",IF(SUM($P419:U419)=0,"SIN INICIAR",IF(AP419&gt;1,"ADELANTADA",IF(AP419&lt;0.6,"CRÍTICA",IF(AP419&lt;0.95,"EN PROCESO","GESTIÓN NORMAL"))))))</f>
        <v>EN PROCESO</v>
      </c>
      <c r="AR419" s="38" t="str">
        <f t="shared" si="112"/>
        <v>K</v>
      </c>
      <c r="AS419" s="71"/>
      <c r="AT419" s="71" t="s">
        <v>1478</v>
      </c>
      <c r="AU419" s="71"/>
      <c r="BA419" s="236">
        <f t="shared" si="104"/>
        <v>0.67999999999999994</v>
      </c>
    </row>
    <row r="420" spans="1:53" ht="27.95" hidden="1" customHeight="1" outlineLevel="4" x14ac:dyDescent="0.2">
      <c r="A420" s="258"/>
      <c r="B420" s="301"/>
      <c r="C420" s="10" t="s">
        <v>772</v>
      </c>
      <c r="D420" s="10" t="s">
        <v>772</v>
      </c>
      <c r="E420" s="10" t="s">
        <v>792</v>
      </c>
      <c r="F420" s="5">
        <v>42376</v>
      </c>
      <c r="G420" s="5">
        <v>42724</v>
      </c>
      <c r="H420" s="10" t="s">
        <v>793</v>
      </c>
      <c r="I420" s="10" t="s">
        <v>36</v>
      </c>
      <c r="J420" s="10" t="s">
        <v>795</v>
      </c>
      <c r="K420" s="10">
        <v>1</v>
      </c>
      <c r="L420" s="6">
        <v>20000000</v>
      </c>
      <c r="M420" s="6">
        <v>20000000</v>
      </c>
      <c r="N420" s="103" t="s">
        <v>192</v>
      </c>
      <c r="O420" s="103" t="s">
        <v>210</v>
      </c>
      <c r="P420" s="104">
        <v>8.3333333333333343E-2</v>
      </c>
      <c r="Q420" s="104">
        <v>8.3333333333333343E-2</v>
      </c>
      <c r="R420" s="104">
        <v>8.3333333333333343E-2</v>
      </c>
      <c r="S420" s="104">
        <v>8.3333333333333343E-2</v>
      </c>
      <c r="T420" s="104">
        <v>8.3333333333333343E-2</v>
      </c>
      <c r="U420" s="143">
        <v>8.3333333333333343E-2</v>
      </c>
      <c r="V420" s="104">
        <v>8.3333333333333343E-2</v>
      </c>
      <c r="W420" s="104">
        <v>8.3333333333333343E-2</v>
      </c>
      <c r="X420" s="104">
        <v>8.3333333333333343E-2</v>
      </c>
      <c r="Y420" s="104">
        <v>8.3333333333333343E-2</v>
      </c>
      <c r="Z420" s="104">
        <v>8.3333333333333343E-2</v>
      </c>
      <c r="AA420" s="104">
        <v>8.3333333333333343E-2</v>
      </c>
      <c r="AB420" s="198">
        <f t="shared" si="115"/>
        <v>1.0000000000000002</v>
      </c>
      <c r="AC420" s="105">
        <v>0</v>
      </c>
      <c r="AD420" s="105">
        <v>0.08</v>
      </c>
      <c r="AE420" s="105">
        <v>0.08</v>
      </c>
      <c r="AF420" s="105">
        <v>0.08</v>
      </c>
      <c r="AG420" s="104">
        <v>0.08</v>
      </c>
      <c r="AH420" s="143">
        <v>0.08</v>
      </c>
      <c r="AI420" s="105">
        <v>0</v>
      </c>
      <c r="AJ420" s="105">
        <v>0</v>
      </c>
      <c r="AK420" s="105">
        <v>0</v>
      </c>
      <c r="AL420" s="105">
        <v>0</v>
      </c>
      <c r="AM420" s="105">
        <v>0</v>
      </c>
      <c r="AN420" s="105">
        <v>0</v>
      </c>
      <c r="AO420" s="21">
        <f t="shared" si="116"/>
        <v>0.4</v>
      </c>
      <c r="AP420" s="189">
        <f t="shared" si="117"/>
        <v>0.79999999999999982</v>
      </c>
      <c r="AQ420" s="91" t="str">
        <f>+IF(AP420="","",IF(AND(SUM($P420:U420)=1,SUM($AC420:AH420)=1),"TERMINADA",IF(SUM($P420:U420)=0,"SIN INICIAR",IF(AP420&gt;1,"ADELANTADA",IF(AP420&lt;0.6,"CRÍTICA",IF(AP420&lt;0.95,"EN PROCESO","GESTIÓN NORMAL"))))))</f>
        <v>EN PROCESO</v>
      </c>
      <c r="AR420" s="38" t="str">
        <f t="shared" si="112"/>
        <v>K</v>
      </c>
      <c r="AS420" s="71" t="s">
        <v>1479</v>
      </c>
      <c r="AT420" s="71"/>
      <c r="AU420" s="71"/>
      <c r="BA420" s="236">
        <f t="shared" si="104"/>
        <v>0.6</v>
      </c>
    </row>
    <row r="421" spans="1:53" ht="27.95" hidden="1" customHeight="1" outlineLevel="4" x14ac:dyDescent="0.2">
      <c r="A421" s="258"/>
      <c r="B421" s="301"/>
      <c r="C421" s="10" t="s">
        <v>772</v>
      </c>
      <c r="D421" s="10" t="s">
        <v>772</v>
      </c>
      <c r="E421" s="10" t="s">
        <v>792</v>
      </c>
      <c r="F421" s="5">
        <v>42376</v>
      </c>
      <c r="G421" s="5">
        <v>42724</v>
      </c>
      <c r="H421" s="10" t="s">
        <v>793</v>
      </c>
      <c r="I421" s="10" t="s">
        <v>36</v>
      </c>
      <c r="J421" s="10" t="s">
        <v>796</v>
      </c>
      <c r="K421" s="10">
        <v>1</v>
      </c>
      <c r="L421" s="6">
        <v>30000000</v>
      </c>
      <c r="M421" s="6">
        <v>30000000</v>
      </c>
      <c r="N421" s="103" t="s">
        <v>192</v>
      </c>
      <c r="O421" s="103" t="s">
        <v>210</v>
      </c>
      <c r="P421" s="104">
        <v>8.3333333333333343E-2</v>
      </c>
      <c r="Q421" s="104">
        <v>8.3333333333333343E-2</v>
      </c>
      <c r="R421" s="104">
        <v>8.3333333333333343E-2</v>
      </c>
      <c r="S421" s="104">
        <v>8.3333333333333343E-2</v>
      </c>
      <c r="T421" s="104">
        <v>8.3333333333333343E-2</v>
      </c>
      <c r="U421" s="143">
        <v>8.3333333333333343E-2</v>
      </c>
      <c r="V421" s="104">
        <v>8.3333333333333343E-2</v>
      </c>
      <c r="W421" s="104">
        <v>8.3333333333333343E-2</v>
      </c>
      <c r="X421" s="104">
        <v>8.3333333333333343E-2</v>
      </c>
      <c r="Y421" s="104">
        <v>8.3333333333333343E-2</v>
      </c>
      <c r="Z421" s="104">
        <v>8.3333333333333343E-2</v>
      </c>
      <c r="AA421" s="104">
        <v>8.3333333333333343E-2</v>
      </c>
      <c r="AB421" s="198">
        <f t="shared" si="115"/>
        <v>1.0000000000000002</v>
      </c>
      <c r="AC421" s="105">
        <v>0.08</v>
      </c>
      <c r="AD421" s="105">
        <v>0.08</v>
      </c>
      <c r="AE421" s="105">
        <v>0.08</v>
      </c>
      <c r="AF421" s="105">
        <v>0</v>
      </c>
      <c r="AG421" s="104">
        <v>0.08</v>
      </c>
      <c r="AH421" s="143">
        <v>0.08</v>
      </c>
      <c r="AI421" s="105">
        <v>0</v>
      </c>
      <c r="AJ421" s="105">
        <v>0</v>
      </c>
      <c r="AK421" s="105">
        <v>0</v>
      </c>
      <c r="AL421" s="105">
        <v>0</v>
      </c>
      <c r="AM421" s="105">
        <v>0</v>
      </c>
      <c r="AN421" s="105">
        <v>0</v>
      </c>
      <c r="AO421" s="21">
        <f t="shared" si="116"/>
        <v>0.4</v>
      </c>
      <c r="AP421" s="189">
        <f t="shared" si="117"/>
        <v>0.79999999999999982</v>
      </c>
      <c r="AQ421" s="91" t="str">
        <f>+IF(AP421="","",IF(AND(SUM($P421:U421)=1,SUM($AC421:AH421)=1),"TERMINADA",IF(SUM($P421:U421)=0,"SIN INICIAR",IF(AP421&gt;1,"ADELANTADA",IF(AP421&lt;0.6,"CRÍTICA",IF(AP421&lt;0.95,"EN PROCESO","GESTIÓN NORMAL"))))))</f>
        <v>EN PROCESO</v>
      </c>
      <c r="AR421" s="38" t="str">
        <f t="shared" si="112"/>
        <v>K</v>
      </c>
      <c r="AS421" s="71" t="s">
        <v>1479</v>
      </c>
      <c r="AT421" s="71" t="s">
        <v>1376</v>
      </c>
      <c r="AU421" s="71"/>
      <c r="BA421" s="236">
        <f t="shared" si="104"/>
        <v>0.6</v>
      </c>
    </row>
    <row r="422" spans="1:53" ht="27.95" hidden="1" customHeight="1" outlineLevel="4" x14ac:dyDescent="0.2">
      <c r="A422" s="258"/>
      <c r="B422" s="301"/>
      <c r="C422" s="10" t="s">
        <v>772</v>
      </c>
      <c r="D422" s="10" t="s">
        <v>772</v>
      </c>
      <c r="E422" s="10" t="s">
        <v>797</v>
      </c>
      <c r="F422" s="5">
        <v>42376</v>
      </c>
      <c r="G422" s="5">
        <v>42724</v>
      </c>
      <c r="H422" s="10" t="s">
        <v>798</v>
      </c>
      <c r="I422" s="10" t="s">
        <v>14</v>
      </c>
      <c r="J422" s="10" t="s">
        <v>799</v>
      </c>
      <c r="K422" s="10">
        <v>11</v>
      </c>
      <c r="L422" s="6">
        <v>4500000</v>
      </c>
      <c r="M422" s="6">
        <v>49500000</v>
      </c>
      <c r="N422" s="103" t="s">
        <v>192</v>
      </c>
      <c r="O422" s="103" t="s">
        <v>192</v>
      </c>
      <c r="P422" s="104">
        <v>1</v>
      </c>
      <c r="Q422" s="104">
        <v>0</v>
      </c>
      <c r="R422" s="104">
        <v>0</v>
      </c>
      <c r="S422" s="104">
        <v>0</v>
      </c>
      <c r="T422" s="104">
        <v>0</v>
      </c>
      <c r="U422" s="143">
        <v>0</v>
      </c>
      <c r="V422" s="104">
        <v>0</v>
      </c>
      <c r="W422" s="104">
        <v>0</v>
      </c>
      <c r="X422" s="104">
        <v>0</v>
      </c>
      <c r="Y422" s="104">
        <v>0</v>
      </c>
      <c r="Z422" s="104">
        <v>0</v>
      </c>
      <c r="AA422" s="104">
        <v>0</v>
      </c>
      <c r="AB422" s="198">
        <f t="shared" si="115"/>
        <v>1</v>
      </c>
      <c r="AC422" s="105">
        <v>0</v>
      </c>
      <c r="AD422" s="105">
        <v>0</v>
      </c>
      <c r="AE422" s="105">
        <v>0</v>
      </c>
      <c r="AF422" s="105">
        <v>0</v>
      </c>
      <c r="AG422" s="104">
        <v>0.25</v>
      </c>
      <c r="AH422" s="143">
        <v>0.25</v>
      </c>
      <c r="AI422" s="105">
        <v>0</v>
      </c>
      <c r="AJ422" s="105">
        <v>0</v>
      </c>
      <c r="AK422" s="105">
        <v>0</v>
      </c>
      <c r="AL422" s="105">
        <v>0</v>
      </c>
      <c r="AM422" s="105">
        <v>0</v>
      </c>
      <c r="AN422" s="105">
        <v>0</v>
      </c>
      <c r="AO422" s="21">
        <f t="shared" si="116"/>
        <v>0.5</v>
      </c>
      <c r="AP422" s="189">
        <f t="shared" si="117"/>
        <v>0.5</v>
      </c>
      <c r="AQ422" s="91" t="str">
        <f>+IF(AP422="","",IF(AND(SUM($P422:U422)=1,SUM($AC422:AH422)=1),"TERMINADA",IF(SUM($P422:U422)=0,"SIN INICIAR",IF(AP422&gt;1,"ADELANTADA",IF(AP422&lt;0.6,"CRÍTICA",IF(AP422&lt;0.95,"EN PROCESO","GESTIÓN NORMAL"))))))</f>
        <v>CRÍTICA</v>
      </c>
      <c r="AR422" s="38" t="str">
        <f t="shared" si="112"/>
        <v>L</v>
      </c>
      <c r="AS422" s="71" t="s">
        <v>1480</v>
      </c>
      <c r="AT422" s="71" t="s">
        <v>1480</v>
      </c>
      <c r="AU422" s="71"/>
      <c r="BA422" s="236">
        <f t="shared" si="104"/>
        <v>0.5</v>
      </c>
    </row>
    <row r="423" spans="1:53" ht="27.95" hidden="1" customHeight="1" outlineLevel="4" x14ac:dyDescent="0.2">
      <c r="A423" s="258"/>
      <c r="B423" s="301"/>
      <c r="C423" s="10" t="s">
        <v>772</v>
      </c>
      <c r="D423" s="10" t="s">
        <v>772</v>
      </c>
      <c r="E423" s="10" t="s">
        <v>784</v>
      </c>
      <c r="F423" s="5">
        <v>42376</v>
      </c>
      <c r="G423" s="5">
        <v>42724</v>
      </c>
      <c r="H423" s="10" t="s">
        <v>785</v>
      </c>
      <c r="I423" s="10" t="s">
        <v>75</v>
      </c>
      <c r="J423" s="10" t="s">
        <v>786</v>
      </c>
      <c r="K423" s="10">
        <v>1</v>
      </c>
      <c r="L423" s="6">
        <v>18000000</v>
      </c>
      <c r="M423" s="6">
        <v>18000000</v>
      </c>
      <c r="N423" s="103" t="s">
        <v>193</v>
      </c>
      <c r="O423" s="103" t="s">
        <v>193</v>
      </c>
      <c r="P423" s="104">
        <v>0</v>
      </c>
      <c r="Q423" s="104">
        <v>1</v>
      </c>
      <c r="R423" s="104">
        <v>0</v>
      </c>
      <c r="S423" s="104">
        <v>0</v>
      </c>
      <c r="T423" s="104">
        <v>0</v>
      </c>
      <c r="U423" s="143">
        <v>0</v>
      </c>
      <c r="V423" s="104">
        <v>0</v>
      </c>
      <c r="W423" s="104">
        <v>0</v>
      </c>
      <c r="X423" s="104">
        <v>0</v>
      </c>
      <c r="Y423" s="104">
        <v>0</v>
      </c>
      <c r="Z423" s="104">
        <v>0</v>
      </c>
      <c r="AA423" s="104">
        <v>0</v>
      </c>
      <c r="AB423" s="198">
        <f t="shared" si="115"/>
        <v>1</v>
      </c>
      <c r="AC423" s="105">
        <v>0</v>
      </c>
      <c r="AD423" s="105">
        <v>1</v>
      </c>
      <c r="AE423" s="105">
        <v>0</v>
      </c>
      <c r="AF423" s="105">
        <v>0</v>
      </c>
      <c r="AG423" s="104">
        <v>0</v>
      </c>
      <c r="AH423" s="143">
        <v>0</v>
      </c>
      <c r="AI423" s="105">
        <v>0</v>
      </c>
      <c r="AJ423" s="105">
        <v>0</v>
      </c>
      <c r="AK423" s="105">
        <v>0</v>
      </c>
      <c r="AL423" s="105">
        <v>0</v>
      </c>
      <c r="AM423" s="105">
        <v>0</v>
      </c>
      <c r="AN423" s="105">
        <v>0</v>
      </c>
      <c r="AO423" s="21">
        <f t="shared" si="116"/>
        <v>1</v>
      </c>
      <c r="AP423" s="189">
        <f t="shared" si="117"/>
        <v>1</v>
      </c>
      <c r="AQ423" s="91" t="str">
        <f>+IF(AP423="","",IF(AND(SUM($P423:U423)=1,SUM($AC423:AH423)=1),"TERMINADA",IF(SUM($P423:U423)=0,"SIN INICIAR",IF(AP423&gt;1,"ADELANTADA",IF(AP423&lt;0.6,"CRÍTICA",IF(AP423&lt;0.95,"EN PROCESO","GESTIÓN NORMAL"))))))</f>
        <v>TERMINADA</v>
      </c>
      <c r="AR423" s="38" t="str">
        <f t="shared" si="112"/>
        <v>B</v>
      </c>
      <c r="AS423" s="71"/>
      <c r="AT423" s="71"/>
      <c r="AU423" s="71"/>
      <c r="BA423" s="236">
        <f t="shared" si="104"/>
        <v>0</v>
      </c>
    </row>
    <row r="424" spans="1:53" ht="27.95" hidden="1" customHeight="1" outlineLevel="4" x14ac:dyDescent="0.2">
      <c r="A424" s="258"/>
      <c r="B424" s="301"/>
      <c r="C424" s="10" t="s">
        <v>772</v>
      </c>
      <c r="D424" s="10" t="s">
        <v>772</v>
      </c>
      <c r="E424" s="10" t="s">
        <v>784</v>
      </c>
      <c r="F424" s="5">
        <v>42376</v>
      </c>
      <c r="G424" s="5">
        <v>42724</v>
      </c>
      <c r="H424" s="10" t="s">
        <v>785</v>
      </c>
      <c r="I424" s="10" t="s">
        <v>25</v>
      </c>
      <c r="J424" s="10" t="s">
        <v>787</v>
      </c>
      <c r="K424" s="10">
        <v>1</v>
      </c>
      <c r="L424" s="6">
        <v>20000000</v>
      </c>
      <c r="M424" s="6">
        <v>20000000</v>
      </c>
      <c r="N424" s="103" t="s">
        <v>193</v>
      </c>
      <c r="O424" s="103" t="s">
        <v>193</v>
      </c>
      <c r="P424" s="104">
        <v>0</v>
      </c>
      <c r="Q424" s="104">
        <v>1</v>
      </c>
      <c r="R424" s="104">
        <v>0</v>
      </c>
      <c r="S424" s="104">
        <v>0</v>
      </c>
      <c r="T424" s="104">
        <v>0</v>
      </c>
      <c r="U424" s="143">
        <v>0</v>
      </c>
      <c r="V424" s="104">
        <v>0</v>
      </c>
      <c r="W424" s="104">
        <v>0</v>
      </c>
      <c r="X424" s="104">
        <v>0</v>
      </c>
      <c r="Y424" s="104">
        <v>0</v>
      </c>
      <c r="Z424" s="104">
        <v>0</v>
      </c>
      <c r="AA424" s="104">
        <v>0</v>
      </c>
      <c r="AB424" s="198">
        <f t="shared" si="115"/>
        <v>1</v>
      </c>
      <c r="AC424" s="105">
        <v>0</v>
      </c>
      <c r="AD424" s="105">
        <v>0</v>
      </c>
      <c r="AE424" s="105">
        <v>0.6</v>
      </c>
      <c r="AF424" s="105">
        <v>0.05</v>
      </c>
      <c r="AG424" s="104">
        <v>0.05</v>
      </c>
      <c r="AH424" s="143">
        <v>0.05</v>
      </c>
      <c r="AI424" s="105">
        <v>0</v>
      </c>
      <c r="AJ424" s="105">
        <v>0</v>
      </c>
      <c r="AK424" s="105">
        <v>0</v>
      </c>
      <c r="AL424" s="105">
        <v>0</v>
      </c>
      <c r="AM424" s="105">
        <v>0</v>
      </c>
      <c r="AN424" s="105">
        <v>0</v>
      </c>
      <c r="AO424" s="21">
        <f t="shared" si="116"/>
        <v>0.75000000000000011</v>
      </c>
      <c r="AP424" s="189">
        <f t="shared" si="117"/>
        <v>0.75000000000000011</v>
      </c>
      <c r="AQ424" s="91" t="str">
        <f>+IF(AP424="","",IF(AND(SUM($P424:U424)=1,SUM($AC424:AH424)=1),"TERMINADA",IF(SUM($P424:U424)=0,"SIN INICIAR",IF(AP424&gt;1,"ADELANTADA",IF(AP424&lt;0.6,"CRÍTICA",IF(AP424&lt;0.95,"EN PROCESO","GESTIÓN NORMAL"))))))</f>
        <v>EN PROCESO</v>
      </c>
      <c r="AR424" s="38" t="str">
        <f t="shared" si="112"/>
        <v>K</v>
      </c>
      <c r="AS424" s="71" t="s">
        <v>1363</v>
      </c>
      <c r="AT424" s="71" t="s">
        <v>1363</v>
      </c>
      <c r="AU424" s="71"/>
      <c r="BA424" s="236">
        <f t="shared" si="104"/>
        <v>0.24999999999999989</v>
      </c>
    </row>
    <row r="425" spans="1:53" ht="27.95" hidden="1" customHeight="1" outlineLevel="4" x14ac:dyDescent="0.2">
      <c r="A425" s="258"/>
      <c r="B425" s="301"/>
      <c r="C425" s="10" t="s">
        <v>772</v>
      </c>
      <c r="D425" s="10" t="s">
        <v>772</v>
      </c>
      <c r="E425" s="10" t="s">
        <v>784</v>
      </c>
      <c r="F425" s="5">
        <v>42376</v>
      </c>
      <c r="G425" s="5">
        <v>42724</v>
      </c>
      <c r="H425" s="10" t="s">
        <v>785</v>
      </c>
      <c r="I425" s="10" t="s">
        <v>25</v>
      </c>
      <c r="J425" s="10" t="s">
        <v>788</v>
      </c>
      <c r="K425" s="10">
        <v>1</v>
      </c>
      <c r="L425" s="6">
        <v>50000000</v>
      </c>
      <c r="M425" s="6">
        <v>50000000</v>
      </c>
      <c r="N425" s="103" t="s">
        <v>193</v>
      </c>
      <c r="O425" s="103" t="s">
        <v>193</v>
      </c>
      <c r="P425" s="104">
        <v>0</v>
      </c>
      <c r="Q425" s="104">
        <v>1</v>
      </c>
      <c r="R425" s="104">
        <v>0</v>
      </c>
      <c r="S425" s="104">
        <v>0</v>
      </c>
      <c r="T425" s="104">
        <v>0</v>
      </c>
      <c r="U425" s="143">
        <v>0</v>
      </c>
      <c r="V425" s="104">
        <v>0</v>
      </c>
      <c r="W425" s="104">
        <v>0</v>
      </c>
      <c r="X425" s="104">
        <v>0</v>
      </c>
      <c r="Y425" s="104">
        <v>0</v>
      </c>
      <c r="Z425" s="104">
        <v>0</v>
      </c>
      <c r="AA425" s="104">
        <v>0</v>
      </c>
      <c r="AB425" s="198">
        <f t="shared" si="115"/>
        <v>1</v>
      </c>
      <c r="AC425" s="105">
        <v>0</v>
      </c>
      <c r="AD425" s="105">
        <v>0</v>
      </c>
      <c r="AE425" s="105">
        <v>0.6</v>
      </c>
      <c r="AF425" s="105">
        <v>0</v>
      </c>
      <c r="AG425" s="104">
        <v>0.05</v>
      </c>
      <c r="AH425" s="143">
        <v>0.05</v>
      </c>
      <c r="AI425" s="105">
        <v>0</v>
      </c>
      <c r="AJ425" s="105">
        <v>0</v>
      </c>
      <c r="AK425" s="105">
        <v>0</v>
      </c>
      <c r="AL425" s="105">
        <v>0</v>
      </c>
      <c r="AM425" s="105">
        <v>0</v>
      </c>
      <c r="AN425" s="105">
        <v>0</v>
      </c>
      <c r="AO425" s="21">
        <f t="shared" si="116"/>
        <v>0.70000000000000007</v>
      </c>
      <c r="AP425" s="189">
        <f t="shared" si="117"/>
        <v>0.70000000000000007</v>
      </c>
      <c r="AQ425" s="91" t="str">
        <f>+IF(AP425="","",IF(AND(SUM($P425:U425)=1,SUM($AC425:AH425)=1),"TERMINADA",IF(SUM($P425:U425)=0,"SIN INICIAR",IF(AP425&gt;1,"ADELANTADA",IF(AP425&lt;0.6,"CRÍTICA",IF(AP425&lt;0.95,"EN PROCESO","GESTIÓN NORMAL"))))))</f>
        <v>EN PROCESO</v>
      </c>
      <c r="AR425" s="38" t="str">
        <f t="shared" si="112"/>
        <v>K</v>
      </c>
      <c r="AS425" s="71" t="s">
        <v>1363</v>
      </c>
      <c r="AT425" s="71" t="s">
        <v>1363</v>
      </c>
      <c r="AU425" s="71"/>
      <c r="BA425" s="236">
        <f t="shared" si="104"/>
        <v>0.29999999999999993</v>
      </c>
    </row>
    <row r="426" spans="1:53" ht="27.95" hidden="1" customHeight="1" outlineLevel="4" x14ac:dyDescent="0.2">
      <c r="A426" s="258"/>
      <c r="B426" s="301"/>
      <c r="C426" s="10" t="s">
        <v>772</v>
      </c>
      <c r="D426" s="10" t="s">
        <v>772</v>
      </c>
      <c r="E426" s="10" t="s">
        <v>776</v>
      </c>
      <c r="F426" s="5">
        <v>42376</v>
      </c>
      <c r="G426" s="5">
        <v>42724</v>
      </c>
      <c r="H426" s="10" t="s">
        <v>777</v>
      </c>
      <c r="I426" s="10" t="s">
        <v>36</v>
      </c>
      <c r="J426" s="10" t="s">
        <v>778</v>
      </c>
      <c r="K426" s="10">
        <v>1</v>
      </c>
      <c r="L426" s="6">
        <v>27000000</v>
      </c>
      <c r="M426" s="6">
        <v>27000000</v>
      </c>
      <c r="N426" s="103" t="s">
        <v>192</v>
      </c>
      <c r="O426" s="103" t="s">
        <v>205</v>
      </c>
      <c r="P426" s="104">
        <v>0.33</v>
      </c>
      <c r="Q426" s="104">
        <v>0.33</v>
      </c>
      <c r="R426" s="104">
        <v>0.34</v>
      </c>
      <c r="S426" s="104">
        <v>0</v>
      </c>
      <c r="T426" s="104">
        <v>0</v>
      </c>
      <c r="U426" s="143">
        <v>0</v>
      </c>
      <c r="V426" s="104">
        <v>0</v>
      </c>
      <c r="W426" s="104">
        <v>0</v>
      </c>
      <c r="X426" s="104">
        <v>0</v>
      </c>
      <c r="Y426" s="104">
        <v>0</v>
      </c>
      <c r="Z426" s="104">
        <v>0</v>
      </c>
      <c r="AA426" s="104">
        <v>0</v>
      </c>
      <c r="AB426" s="198">
        <f t="shared" si="115"/>
        <v>1</v>
      </c>
      <c r="AC426" s="105">
        <v>0</v>
      </c>
      <c r="AD426" s="105">
        <v>0</v>
      </c>
      <c r="AE426" s="105">
        <v>0</v>
      </c>
      <c r="AF426" s="105">
        <v>0.35</v>
      </c>
      <c r="AG426" s="104">
        <v>0.3</v>
      </c>
      <c r="AH426" s="143">
        <v>0.05</v>
      </c>
      <c r="AI426" s="105">
        <v>0</v>
      </c>
      <c r="AJ426" s="105">
        <v>0</v>
      </c>
      <c r="AK426" s="105">
        <v>0</v>
      </c>
      <c r="AL426" s="105">
        <v>0</v>
      </c>
      <c r="AM426" s="105">
        <v>0</v>
      </c>
      <c r="AN426" s="105">
        <v>0</v>
      </c>
      <c r="AO426" s="21">
        <f t="shared" si="116"/>
        <v>0.7</v>
      </c>
      <c r="AP426" s="189">
        <f t="shared" si="117"/>
        <v>0.7</v>
      </c>
      <c r="AQ426" s="91" t="str">
        <f>+IF(AP426="","",IF(AND(SUM($P426:U426)=1,SUM($AC426:AH426)=1),"TERMINADA",IF(SUM($P426:U426)=0,"SIN INICIAR",IF(AP426&gt;1,"ADELANTADA",IF(AP426&lt;0.6,"CRÍTICA",IF(AP426&lt;0.95,"EN PROCESO","GESTIÓN NORMAL"))))))</f>
        <v>EN PROCESO</v>
      </c>
      <c r="AR426" s="38" t="str">
        <f t="shared" si="112"/>
        <v>K</v>
      </c>
      <c r="AS426" s="71" t="s">
        <v>1364</v>
      </c>
      <c r="AT426" s="71" t="s">
        <v>1364</v>
      </c>
      <c r="AU426" s="71"/>
      <c r="BA426" s="236">
        <f t="shared" si="104"/>
        <v>0.30000000000000004</v>
      </c>
    </row>
    <row r="427" spans="1:53" ht="27.95" hidden="1" customHeight="1" outlineLevel="4" x14ac:dyDescent="0.2">
      <c r="A427" s="258"/>
      <c r="B427" s="301"/>
      <c r="C427" s="10" t="s">
        <v>772</v>
      </c>
      <c r="D427" s="10" t="s">
        <v>772</v>
      </c>
      <c r="E427" s="10" t="s">
        <v>776</v>
      </c>
      <c r="F427" s="5">
        <v>42376</v>
      </c>
      <c r="G427" s="5">
        <v>42724</v>
      </c>
      <c r="H427" s="10" t="s">
        <v>779</v>
      </c>
      <c r="I427" s="10" t="s">
        <v>36</v>
      </c>
      <c r="J427" s="10" t="s">
        <v>780</v>
      </c>
      <c r="K427" s="10">
        <v>0</v>
      </c>
      <c r="L427" s="6">
        <v>0</v>
      </c>
      <c r="M427" s="6">
        <v>0</v>
      </c>
      <c r="N427" s="103" t="s">
        <v>192</v>
      </c>
      <c r="O427" s="103" t="s">
        <v>210</v>
      </c>
      <c r="P427" s="104">
        <v>8.3333333333333343E-2</v>
      </c>
      <c r="Q427" s="104">
        <v>8.3333333333333343E-2</v>
      </c>
      <c r="R427" s="104">
        <v>8.3333333333333343E-2</v>
      </c>
      <c r="S427" s="104">
        <v>8.3333333333333343E-2</v>
      </c>
      <c r="T427" s="104">
        <v>8.3333333333333343E-2</v>
      </c>
      <c r="U427" s="143">
        <v>8.3333333333333343E-2</v>
      </c>
      <c r="V427" s="104">
        <v>8.3333333333333343E-2</v>
      </c>
      <c r="W427" s="104">
        <v>8.3333333333333343E-2</v>
      </c>
      <c r="X427" s="104">
        <v>8.3333333333333343E-2</v>
      </c>
      <c r="Y427" s="104">
        <v>8.3333333333333343E-2</v>
      </c>
      <c r="Z427" s="104">
        <v>8.3333333333333343E-2</v>
      </c>
      <c r="AA427" s="104">
        <v>8.3333333333333343E-2</v>
      </c>
      <c r="AB427" s="198">
        <f t="shared" si="115"/>
        <v>1.0000000000000002</v>
      </c>
      <c r="AC427" s="105">
        <v>0.08</v>
      </c>
      <c r="AD427" s="105">
        <v>0.08</v>
      </c>
      <c r="AE427" s="105">
        <v>0.08</v>
      </c>
      <c r="AF427" s="105">
        <v>0.08</v>
      </c>
      <c r="AG427" s="104">
        <v>0.08</v>
      </c>
      <c r="AH427" s="143">
        <v>0</v>
      </c>
      <c r="AI427" s="105">
        <v>0</v>
      </c>
      <c r="AJ427" s="105">
        <v>0</v>
      </c>
      <c r="AK427" s="105">
        <v>0</v>
      </c>
      <c r="AL427" s="105">
        <v>0</v>
      </c>
      <c r="AM427" s="105">
        <v>0</v>
      </c>
      <c r="AN427" s="105">
        <v>0</v>
      </c>
      <c r="AO427" s="21">
        <f t="shared" si="116"/>
        <v>0.4</v>
      </c>
      <c r="AP427" s="189">
        <f t="shared" si="117"/>
        <v>0.79999999999999982</v>
      </c>
      <c r="AQ427" s="91" t="str">
        <f>+IF(AP427="","",IF(AND(SUM($P427:U427)=1,SUM($AC427:AH427)=1),"TERMINADA",IF(SUM($P427:U427)=0,"SIN INICIAR",IF(AP427&gt;1,"ADELANTADA",IF(AP427&lt;0.6,"CRÍTICA",IF(AP427&lt;0.95,"EN PROCESO","GESTIÓN NORMAL"))))))</f>
        <v>EN PROCESO</v>
      </c>
      <c r="AR427" s="38" t="str">
        <f t="shared" si="112"/>
        <v>K</v>
      </c>
      <c r="AS427" s="71" t="s">
        <v>1361</v>
      </c>
      <c r="AT427" s="71" t="s">
        <v>1377</v>
      </c>
      <c r="AU427" s="71"/>
      <c r="BA427" s="236">
        <f t="shared" si="104"/>
        <v>0.6</v>
      </c>
    </row>
    <row r="428" spans="1:53" ht="27.95" hidden="1" customHeight="1" outlineLevel="4" x14ac:dyDescent="0.2">
      <c r="A428" s="258"/>
      <c r="B428" s="301"/>
      <c r="C428" s="10" t="s">
        <v>772</v>
      </c>
      <c r="D428" s="10" t="s">
        <v>772</v>
      </c>
      <c r="E428" s="10" t="s">
        <v>781</v>
      </c>
      <c r="F428" s="5">
        <v>42376</v>
      </c>
      <c r="G428" s="5">
        <v>42724</v>
      </c>
      <c r="H428" s="10" t="s">
        <v>782</v>
      </c>
      <c r="I428" s="10" t="s">
        <v>499</v>
      </c>
      <c r="J428" s="10" t="s">
        <v>783</v>
      </c>
      <c r="K428" s="10">
        <v>1</v>
      </c>
      <c r="L428" s="6">
        <v>450000000</v>
      </c>
      <c r="M428" s="6">
        <v>450000000</v>
      </c>
      <c r="N428" s="103" t="s">
        <v>192</v>
      </c>
      <c r="O428" s="103" t="s">
        <v>210</v>
      </c>
      <c r="P428" s="104">
        <v>8.3333333333333343E-2</v>
      </c>
      <c r="Q428" s="104">
        <v>8.3333333333333343E-2</v>
      </c>
      <c r="R428" s="104">
        <v>8.3333333333333343E-2</v>
      </c>
      <c r="S428" s="104">
        <v>8.3333333333333343E-2</v>
      </c>
      <c r="T428" s="104">
        <v>8.3333333333333343E-2</v>
      </c>
      <c r="U428" s="143">
        <v>8.3333333333333343E-2</v>
      </c>
      <c r="V428" s="104">
        <v>8.3333333333333343E-2</v>
      </c>
      <c r="W428" s="104">
        <v>8.3333333333333343E-2</v>
      </c>
      <c r="X428" s="104">
        <v>8.3333333333333343E-2</v>
      </c>
      <c r="Y428" s="104">
        <v>8.3333333333333343E-2</v>
      </c>
      <c r="Z428" s="104">
        <v>8.3333333333333343E-2</v>
      </c>
      <c r="AA428" s="104">
        <v>8.3333333333333343E-2</v>
      </c>
      <c r="AB428" s="198">
        <f t="shared" si="115"/>
        <v>1.0000000000000002</v>
      </c>
      <c r="AC428" s="105">
        <v>0.08</v>
      </c>
      <c r="AD428" s="105">
        <v>0.08</v>
      </c>
      <c r="AE428" s="105">
        <v>0.08</v>
      </c>
      <c r="AF428" s="105">
        <v>0.08</v>
      </c>
      <c r="AG428" s="104">
        <v>0.08</v>
      </c>
      <c r="AH428" s="143">
        <v>0.08</v>
      </c>
      <c r="AI428" s="105">
        <v>0</v>
      </c>
      <c r="AJ428" s="105">
        <v>0</v>
      </c>
      <c r="AK428" s="105">
        <v>0</v>
      </c>
      <c r="AL428" s="105">
        <v>0</v>
      </c>
      <c r="AM428" s="105">
        <v>0</v>
      </c>
      <c r="AN428" s="105">
        <v>0</v>
      </c>
      <c r="AO428" s="21">
        <f t="shared" si="116"/>
        <v>0.48000000000000004</v>
      </c>
      <c r="AP428" s="189">
        <f t="shared" si="117"/>
        <v>0.95999999999999985</v>
      </c>
      <c r="AQ428" s="91" t="str">
        <f>+IF(AP428="","",IF(AND(SUM($P428:U428)=1,SUM($AC428:AH428)=1),"TERMINADA",IF(SUM($P428:U428)=0,"SIN INICIAR",IF(AP428&gt;1,"ADELANTADA",IF(AP428&lt;0.6,"CRÍTICA",IF(AP428&lt;0.95,"EN PROCESO","GESTIÓN NORMAL"))))))</f>
        <v>GESTIÓN NORMAL</v>
      </c>
      <c r="AR428" s="38" t="str">
        <f t="shared" si="112"/>
        <v>J</v>
      </c>
      <c r="AS428" s="71" t="s">
        <v>1362</v>
      </c>
      <c r="AT428" s="71" t="s">
        <v>1378</v>
      </c>
      <c r="AU428" s="71"/>
      <c r="BA428" s="236">
        <f t="shared" si="104"/>
        <v>0.52</v>
      </c>
    </row>
    <row r="429" spans="1:53" ht="27.95" hidden="1" customHeight="1" outlineLevel="4" x14ac:dyDescent="0.2">
      <c r="A429" s="258"/>
      <c r="B429" s="301"/>
      <c r="C429" s="10" t="s">
        <v>772</v>
      </c>
      <c r="D429" s="10" t="s">
        <v>772</v>
      </c>
      <c r="E429" s="10" t="s">
        <v>781</v>
      </c>
      <c r="F429" s="5">
        <v>42420</v>
      </c>
      <c r="G429" s="5">
        <v>42724</v>
      </c>
      <c r="H429" s="10" t="s">
        <v>803</v>
      </c>
      <c r="I429" s="10" t="s">
        <v>14</v>
      </c>
      <c r="J429" s="10" t="s">
        <v>804</v>
      </c>
      <c r="K429" s="10">
        <v>11</v>
      </c>
      <c r="L429" s="6">
        <v>2400000</v>
      </c>
      <c r="M429" s="6">
        <v>26400000</v>
      </c>
      <c r="N429" s="103" t="s">
        <v>193</v>
      </c>
      <c r="O429" s="103" t="s">
        <v>193</v>
      </c>
      <c r="P429" s="104">
        <v>0</v>
      </c>
      <c r="Q429" s="104">
        <v>1</v>
      </c>
      <c r="R429" s="104">
        <v>0</v>
      </c>
      <c r="S429" s="104">
        <v>0</v>
      </c>
      <c r="T429" s="104">
        <v>0</v>
      </c>
      <c r="U429" s="143">
        <v>0</v>
      </c>
      <c r="V429" s="104">
        <v>0</v>
      </c>
      <c r="W429" s="104">
        <v>0</v>
      </c>
      <c r="X429" s="104">
        <v>0</v>
      </c>
      <c r="Y429" s="104">
        <v>0</v>
      </c>
      <c r="Z429" s="104">
        <v>0</v>
      </c>
      <c r="AA429" s="104">
        <v>0</v>
      </c>
      <c r="AB429" s="198">
        <f t="shared" si="115"/>
        <v>1</v>
      </c>
      <c r="AC429" s="105">
        <v>1</v>
      </c>
      <c r="AD429" s="105">
        <v>0</v>
      </c>
      <c r="AE429" s="105">
        <v>0</v>
      </c>
      <c r="AF429" s="105">
        <v>0</v>
      </c>
      <c r="AG429" s="104">
        <v>0</v>
      </c>
      <c r="AH429" s="143">
        <v>0</v>
      </c>
      <c r="AI429" s="105">
        <v>0</v>
      </c>
      <c r="AJ429" s="105">
        <v>0</v>
      </c>
      <c r="AK429" s="105">
        <v>0</v>
      </c>
      <c r="AL429" s="105">
        <v>0</v>
      </c>
      <c r="AM429" s="105">
        <v>0</v>
      </c>
      <c r="AN429" s="105">
        <v>0</v>
      </c>
      <c r="AO429" s="21">
        <f t="shared" si="116"/>
        <v>1</v>
      </c>
      <c r="AP429" s="189">
        <f t="shared" si="117"/>
        <v>1</v>
      </c>
      <c r="AQ429" s="91" t="str">
        <f>+IF(AP429="","",IF(AND(SUM($P429:U429)=1,SUM($AC429:AH429)=1),"TERMINADA",IF(SUM($P429:U429)=0,"SIN INICIAR",IF(AP429&gt;1,"ADELANTADA",IF(AP429&lt;0.6,"CRÍTICA",IF(AP429&lt;0.95,"EN PROCESO","GESTIÓN NORMAL"))))))</f>
        <v>TERMINADA</v>
      </c>
      <c r="AR429" s="38" t="str">
        <f t="shared" si="112"/>
        <v>B</v>
      </c>
      <c r="AS429" s="71"/>
      <c r="AT429" s="71"/>
      <c r="AU429" s="71"/>
      <c r="BA429" s="236">
        <f t="shared" si="104"/>
        <v>0</v>
      </c>
    </row>
    <row r="430" spans="1:53" ht="27.95" hidden="1" customHeight="1" outlineLevel="4" x14ac:dyDescent="0.2">
      <c r="A430" s="258"/>
      <c r="B430" s="301"/>
      <c r="C430" s="10" t="s">
        <v>772</v>
      </c>
      <c r="D430" s="10" t="s">
        <v>772</v>
      </c>
      <c r="E430" s="10" t="s">
        <v>781</v>
      </c>
      <c r="F430" s="5">
        <v>42420</v>
      </c>
      <c r="G430" s="5">
        <v>42724</v>
      </c>
      <c r="H430" s="10" t="s">
        <v>803</v>
      </c>
      <c r="I430" s="10" t="s">
        <v>14</v>
      </c>
      <c r="J430" s="10" t="s">
        <v>805</v>
      </c>
      <c r="K430" s="10">
        <v>11</v>
      </c>
      <c r="L430" s="6">
        <v>2400000</v>
      </c>
      <c r="M430" s="6">
        <v>26400000</v>
      </c>
      <c r="N430" s="103" t="s">
        <v>193</v>
      </c>
      <c r="O430" s="103" t="s">
        <v>193</v>
      </c>
      <c r="P430" s="104">
        <v>0</v>
      </c>
      <c r="Q430" s="104">
        <v>1</v>
      </c>
      <c r="R430" s="104">
        <v>0</v>
      </c>
      <c r="S430" s="104">
        <v>0</v>
      </c>
      <c r="T430" s="104">
        <v>0</v>
      </c>
      <c r="U430" s="143">
        <v>0</v>
      </c>
      <c r="V430" s="104">
        <v>0</v>
      </c>
      <c r="W430" s="104">
        <v>0</v>
      </c>
      <c r="X430" s="104">
        <v>0</v>
      </c>
      <c r="Y430" s="104">
        <v>0</v>
      </c>
      <c r="Z430" s="104">
        <v>0</v>
      </c>
      <c r="AA430" s="104">
        <v>0</v>
      </c>
      <c r="AB430" s="198">
        <f t="shared" si="115"/>
        <v>1</v>
      </c>
      <c r="AC430" s="105">
        <v>1</v>
      </c>
      <c r="AD430" s="105">
        <v>0</v>
      </c>
      <c r="AE430" s="105">
        <v>0</v>
      </c>
      <c r="AF430" s="105">
        <v>0</v>
      </c>
      <c r="AG430" s="104">
        <v>0</v>
      </c>
      <c r="AH430" s="143">
        <v>0</v>
      </c>
      <c r="AI430" s="105">
        <v>0</v>
      </c>
      <c r="AJ430" s="105">
        <v>0</v>
      </c>
      <c r="AK430" s="105">
        <v>0</v>
      </c>
      <c r="AL430" s="105">
        <v>0</v>
      </c>
      <c r="AM430" s="105">
        <v>0</v>
      </c>
      <c r="AN430" s="105">
        <v>0</v>
      </c>
      <c r="AO430" s="21">
        <f t="shared" si="116"/>
        <v>1</v>
      </c>
      <c r="AP430" s="189">
        <f t="shared" si="117"/>
        <v>1</v>
      </c>
      <c r="AQ430" s="91" t="str">
        <f>+IF(AP430="","",IF(AND(SUM($P430:U430)=1,SUM($AC430:AH430)=1),"TERMINADA",IF(SUM($P430:U430)=0,"SIN INICIAR",IF(AP430&gt;1,"ADELANTADA",IF(AP430&lt;0.6,"CRÍTICA",IF(AP430&lt;0.95,"EN PROCESO","GESTIÓN NORMAL"))))))</f>
        <v>TERMINADA</v>
      </c>
      <c r="AR430" s="38" t="str">
        <f t="shared" si="112"/>
        <v>B</v>
      </c>
      <c r="AS430" s="71"/>
      <c r="AT430" s="71"/>
      <c r="AU430" s="71"/>
      <c r="BA430" s="236">
        <f t="shared" si="104"/>
        <v>0</v>
      </c>
    </row>
    <row r="431" spans="1:53" ht="27.95" hidden="1" customHeight="1" outlineLevel="4" x14ac:dyDescent="0.2">
      <c r="A431" s="258"/>
      <c r="B431" s="301"/>
      <c r="C431" s="10" t="s">
        <v>772</v>
      </c>
      <c r="D431" s="10" t="s">
        <v>772</v>
      </c>
      <c r="E431" s="10" t="s">
        <v>781</v>
      </c>
      <c r="F431" s="5">
        <v>42420</v>
      </c>
      <c r="G431" s="5">
        <v>42724</v>
      </c>
      <c r="H431" s="10" t="s">
        <v>803</v>
      </c>
      <c r="I431" s="10" t="s">
        <v>14</v>
      </c>
      <c r="J431" s="10" t="s">
        <v>806</v>
      </c>
      <c r="K431" s="10">
        <v>11</v>
      </c>
      <c r="L431" s="6">
        <v>1750000</v>
      </c>
      <c r="M431" s="6">
        <v>19250000</v>
      </c>
      <c r="N431" s="103" t="s">
        <v>193</v>
      </c>
      <c r="O431" s="103" t="s">
        <v>193</v>
      </c>
      <c r="P431" s="104">
        <v>0</v>
      </c>
      <c r="Q431" s="104">
        <v>1</v>
      </c>
      <c r="R431" s="104">
        <v>0</v>
      </c>
      <c r="S431" s="104">
        <v>0</v>
      </c>
      <c r="T431" s="104">
        <v>0</v>
      </c>
      <c r="U431" s="143">
        <v>0</v>
      </c>
      <c r="V431" s="104">
        <v>0</v>
      </c>
      <c r="W431" s="104">
        <v>0</v>
      </c>
      <c r="X431" s="104">
        <v>0</v>
      </c>
      <c r="Y431" s="104">
        <v>0</v>
      </c>
      <c r="Z431" s="104">
        <v>0</v>
      </c>
      <c r="AA431" s="104">
        <v>0</v>
      </c>
      <c r="AB431" s="198">
        <f t="shared" si="115"/>
        <v>1</v>
      </c>
      <c r="AC431" s="105">
        <v>1</v>
      </c>
      <c r="AD431" s="105">
        <v>0</v>
      </c>
      <c r="AE431" s="105">
        <v>0</v>
      </c>
      <c r="AF431" s="105">
        <v>0</v>
      </c>
      <c r="AG431" s="104">
        <v>0</v>
      </c>
      <c r="AH431" s="143">
        <v>0</v>
      </c>
      <c r="AI431" s="105">
        <v>0</v>
      </c>
      <c r="AJ431" s="105">
        <v>0</v>
      </c>
      <c r="AK431" s="105">
        <v>0</v>
      </c>
      <c r="AL431" s="105">
        <v>0</v>
      </c>
      <c r="AM431" s="105">
        <v>0</v>
      </c>
      <c r="AN431" s="105">
        <v>0</v>
      </c>
      <c r="AO431" s="21">
        <f t="shared" si="116"/>
        <v>1</v>
      </c>
      <c r="AP431" s="189">
        <f t="shared" si="117"/>
        <v>1</v>
      </c>
      <c r="AQ431" s="91" t="str">
        <f>+IF(AP431="","",IF(AND(SUM($P431:U431)=1,SUM($AC431:AH431)=1),"TERMINADA",IF(SUM($P431:U431)=0,"SIN INICIAR",IF(AP431&gt;1,"ADELANTADA",IF(AP431&lt;0.6,"CRÍTICA",IF(AP431&lt;0.95,"EN PROCESO","GESTIÓN NORMAL"))))))</f>
        <v>TERMINADA</v>
      </c>
      <c r="AR431" s="38" t="str">
        <f t="shared" si="112"/>
        <v>B</v>
      </c>
      <c r="AS431" s="71"/>
      <c r="AT431" s="71"/>
      <c r="AU431" s="71"/>
      <c r="BA431" s="236">
        <f t="shared" si="104"/>
        <v>0</v>
      </c>
    </row>
    <row r="432" spans="1:53" ht="27.95" hidden="1" customHeight="1" outlineLevel="4" x14ac:dyDescent="0.2">
      <c r="A432" s="258"/>
      <c r="B432" s="301"/>
      <c r="C432" s="10" t="s">
        <v>772</v>
      </c>
      <c r="D432" s="10" t="s">
        <v>772</v>
      </c>
      <c r="E432" s="10" t="s">
        <v>781</v>
      </c>
      <c r="F432" s="5">
        <v>42420</v>
      </c>
      <c r="G432" s="5">
        <v>42724</v>
      </c>
      <c r="H432" s="10" t="s">
        <v>803</v>
      </c>
      <c r="I432" s="10" t="s">
        <v>14</v>
      </c>
      <c r="J432" s="10" t="s">
        <v>807</v>
      </c>
      <c r="K432" s="10">
        <v>11</v>
      </c>
      <c r="L432" s="6">
        <v>1750000</v>
      </c>
      <c r="M432" s="6">
        <v>19250000</v>
      </c>
      <c r="N432" s="103" t="s">
        <v>193</v>
      </c>
      <c r="O432" s="103" t="s">
        <v>193</v>
      </c>
      <c r="P432" s="104">
        <v>0</v>
      </c>
      <c r="Q432" s="104">
        <v>1</v>
      </c>
      <c r="R432" s="104">
        <v>0</v>
      </c>
      <c r="S432" s="104">
        <v>0</v>
      </c>
      <c r="T432" s="104">
        <v>0</v>
      </c>
      <c r="U432" s="143">
        <v>0</v>
      </c>
      <c r="V432" s="104">
        <v>0</v>
      </c>
      <c r="W432" s="104">
        <v>0</v>
      </c>
      <c r="X432" s="104">
        <v>0</v>
      </c>
      <c r="Y432" s="104">
        <v>0</v>
      </c>
      <c r="Z432" s="104">
        <v>0</v>
      </c>
      <c r="AA432" s="104">
        <v>0</v>
      </c>
      <c r="AB432" s="198">
        <f t="shared" si="115"/>
        <v>1</v>
      </c>
      <c r="AC432" s="105">
        <v>1</v>
      </c>
      <c r="AD432" s="105">
        <v>0</v>
      </c>
      <c r="AE432" s="105">
        <v>0</v>
      </c>
      <c r="AF432" s="105">
        <v>0</v>
      </c>
      <c r="AG432" s="104">
        <v>0</v>
      </c>
      <c r="AH432" s="143">
        <v>0</v>
      </c>
      <c r="AI432" s="105">
        <v>0</v>
      </c>
      <c r="AJ432" s="105">
        <v>0</v>
      </c>
      <c r="AK432" s="105">
        <v>0</v>
      </c>
      <c r="AL432" s="105">
        <v>0</v>
      </c>
      <c r="AM432" s="105">
        <v>0</v>
      </c>
      <c r="AN432" s="105">
        <v>0</v>
      </c>
      <c r="AO432" s="21">
        <f t="shared" si="116"/>
        <v>1</v>
      </c>
      <c r="AP432" s="189">
        <f t="shared" si="117"/>
        <v>1</v>
      </c>
      <c r="AQ432" s="91" t="str">
        <f>+IF(AP432="","",IF(AND(SUM($P432:U432)=1,SUM($AC432:AH432)=1),"TERMINADA",IF(SUM($P432:U432)=0,"SIN INICIAR",IF(AP432&gt;1,"ADELANTADA",IF(AP432&lt;0.6,"CRÍTICA",IF(AP432&lt;0.95,"EN PROCESO","GESTIÓN NORMAL"))))))</f>
        <v>TERMINADA</v>
      </c>
      <c r="AR432" s="38" t="str">
        <f t="shared" si="112"/>
        <v>B</v>
      </c>
      <c r="AS432" s="71"/>
      <c r="AT432" s="71"/>
      <c r="AU432" s="71"/>
      <c r="BA432" s="236">
        <f t="shared" si="104"/>
        <v>0</v>
      </c>
    </row>
    <row r="433" spans="1:53" ht="27.95" hidden="1" customHeight="1" outlineLevel="4" x14ac:dyDescent="0.2">
      <c r="A433" s="258"/>
      <c r="B433" s="301"/>
      <c r="C433" s="10" t="s">
        <v>772</v>
      </c>
      <c r="D433" s="10" t="s">
        <v>772</v>
      </c>
      <c r="E433" s="10" t="s">
        <v>781</v>
      </c>
      <c r="F433" s="5">
        <v>42420</v>
      </c>
      <c r="G433" s="5">
        <v>42724</v>
      </c>
      <c r="H433" s="10" t="s">
        <v>803</v>
      </c>
      <c r="I433" s="10" t="s">
        <v>14</v>
      </c>
      <c r="J433" s="10" t="s">
        <v>808</v>
      </c>
      <c r="K433" s="10">
        <v>11</v>
      </c>
      <c r="L433" s="6">
        <v>1750000</v>
      </c>
      <c r="M433" s="6">
        <v>19250000</v>
      </c>
      <c r="N433" s="103" t="s">
        <v>193</v>
      </c>
      <c r="O433" s="103" t="s">
        <v>193</v>
      </c>
      <c r="P433" s="104">
        <v>0</v>
      </c>
      <c r="Q433" s="104">
        <v>1</v>
      </c>
      <c r="R433" s="104">
        <v>0</v>
      </c>
      <c r="S433" s="104">
        <v>0</v>
      </c>
      <c r="T433" s="104">
        <v>0</v>
      </c>
      <c r="U433" s="143">
        <v>0</v>
      </c>
      <c r="V433" s="104">
        <v>0</v>
      </c>
      <c r="W433" s="104">
        <v>0</v>
      </c>
      <c r="X433" s="104">
        <v>0</v>
      </c>
      <c r="Y433" s="104">
        <v>0</v>
      </c>
      <c r="Z433" s="104">
        <v>0</v>
      </c>
      <c r="AA433" s="104">
        <v>0</v>
      </c>
      <c r="AB433" s="198">
        <f t="shared" si="115"/>
        <v>1</v>
      </c>
      <c r="AC433" s="105">
        <v>1</v>
      </c>
      <c r="AD433" s="105">
        <v>0</v>
      </c>
      <c r="AE433" s="105">
        <v>0</v>
      </c>
      <c r="AF433" s="105">
        <v>0</v>
      </c>
      <c r="AG433" s="104">
        <v>0</v>
      </c>
      <c r="AH433" s="143">
        <v>0</v>
      </c>
      <c r="AI433" s="105">
        <v>0</v>
      </c>
      <c r="AJ433" s="105">
        <v>0</v>
      </c>
      <c r="AK433" s="105">
        <v>0</v>
      </c>
      <c r="AL433" s="105">
        <v>0</v>
      </c>
      <c r="AM433" s="105">
        <v>0</v>
      </c>
      <c r="AN433" s="105">
        <v>0</v>
      </c>
      <c r="AO433" s="21">
        <f t="shared" si="116"/>
        <v>1</v>
      </c>
      <c r="AP433" s="189">
        <f t="shared" si="117"/>
        <v>1</v>
      </c>
      <c r="AQ433" s="91" t="str">
        <f>+IF(AP433="","",IF(AND(SUM($P433:U433)=1,SUM($AC433:AH433)=1),"TERMINADA",IF(SUM($P433:U433)=0,"SIN INICIAR",IF(AP433&gt;1,"ADELANTADA",IF(AP433&lt;0.6,"CRÍTICA",IF(AP433&lt;0.95,"EN PROCESO","GESTIÓN NORMAL"))))))</f>
        <v>TERMINADA</v>
      </c>
      <c r="AR433" s="38" t="str">
        <f t="shared" si="112"/>
        <v>B</v>
      </c>
      <c r="AS433" s="71"/>
      <c r="AT433" s="71"/>
      <c r="AU433" s="71"/>
      <c r="BA433" s="236">
        <f t="shared" si="104"/>
        <v>0</v>
      </c>
    </row>
    <row r="434" spans="1:53" ht="27.95" hidden="1" customHeight="1" outlineLevel="4" x14ac:dyDescent="0.2">
      <c r="A434" s="258"/>
      <c r="B434" s="301"/>
      <c r="C434" s="10" t="s">
        <v>772</v>
      </c>
      <c r="D434" s="10" t="s">
        <v>772</v>
      </c>
      <c r="E434" s="10" t="s">
        <v>781</v>
      </c>
      <c r="F434" s="5">
        <v>42420</v>
      </c>
      <c r="G434" s="5">
        <v>42724</v>
      </c>
      <c r="H434" s="10" t="s">
        <v>803</v>
      </c>
      <c r="I434" s="10" t="s">
        <v>14</v>
      </c>
      <c r="J434" s="10" t="s">
        <v>809</v>
      </c>
      <c r="K434" s="10">
        <v>11</v>
      </c>
      <c r="L434" s="6">
        <v>1750000</v>
      </c>
      <c r="M434" s="6">
        <v>19250000</v>
      </c>
      <c r="N434" s="103" t="s">
        <v>905</v>
      </c>
      <c r="O434" s="103" t="s">
        <v>905</v>
      </c>
      <c r="P434" s="104">
        <v>0</v>
      </c>
      <c r="Q434" s="104">
        <v>0</v>
      </c>
      <c r="R434" s="104">
        <v>0</v>
      </c>
      <c r="S434" s="104">
        <v>0</v>
      </c>
      <c r="T434" s="104">
        <v>0</v>
      </c>
      <c r="U434" s="143">
        <v>1</v>
      </c>
      <c r="V434" s="104">
        <v>0</v>
      </c>
      <c r="W434" s="104">
        <v>0</v>
      </c>
      <c r="X434" s="104">
        <v>0</v>
      </c>
      <c r="Y434" s="104">
        <v>0</v>
      </c>
      <c r="Z434" s="104">
        <v>0</v>
      </c>
      <c r="AA434" s="104">
        <v>0</v>
      </c>
      <c r="AB434" s="198">
        <f t="shared" si="115"/>
        <v>1</v>
      </c>
      <c r="AC434" s="105">
        <v>0</v>
      </c>
      <c r="AD434" s="105">
        <v>0</v>
      </c>
      <c r="AE434" s="105">
        <v>0</v>
      </c>
      <c r="AF434" s="105">
        <v>0</v>
      </c>
      <c r="AG434" s="104">
        <v>0</v>
      </c>
      <c r="AH434" s="143">
        <v>1</v>
      </c>
      <c r="AI434" s="105">
        <v>0</v>
      </c>
      <c r="AJ434" s="105">
        <v>0</v>
      </c>
      <c r="AK434" s="105">
        <v>0</v>
      </c>
      <c r="AL434" s="105">
        <v>0</v>
      </c>
      <c r="AM434" s="105">
        <v>0</v>
      </c>
      <c r="AN434" s="105">
        <v>0</v>
      </c>
      <c r="AO434" s="21">
        <f t="shared" si="116"/>
        <v>1</v>
      </c>
      <c r="AP434" s="189">
        <f t="shared" si="117"/>
        <v>1</v>
      </c>
      <c r="AQ434" s="91" t="str">
        <f>+IF(AP434="","",IF(AND(SUM($P434:U434)=1,SUM($AC434:AH434)=1),"TERMINADA",IF(SUM($P434:U434)=0,"SIN INICIAR",IF(AP434&gt;1,"ADELANTADA",IF(AP434&lt;0.6,"CRÍTICA",IF(AP434&lt;0.95,"EN PROCESO","GESTIÓN NORMAL"))))))</f>
        <v>TERMINADA</v>
      </c>
      <c r="AR434" s="38" t="str">
        <f t="shared" si="112"/>
        <v>B</v>
      </c>
      <c r="AS434" s="71"/>
      <c r="AT434" s="71"/>
      <c r="AU434" s="71"/>
      <c r="BA434" s="236">
        <f t="shared" si="104"/>
        <v>0</v>
      </c>
    </row>
    <row r="435" spans="1:53" ht="27.95" hidden="1" customHeight="1" outlineLevel="4" x14ac:dyDescent="0.2">
      <c r="A435" s="258"/>
      <c r="B435" s="301"/>
      <c r="C435" s="10" t="s">
        <v>772</v>
      </c>
      <c r="D435" s="10" t="s">
        <v>772</v>
      </c>
      <c r="E435" s="10" t="s">
        <v>781</v>
      </c>
      <c r="F435" s="5">
        <v>42420</v>
      </c>
      <c r="G435" s="5">
        <v>42724</v>
      </c>
      <c r="H435" s="10" t="s">
        <v>803</v>
      </c>
      <c r="I435" s="10" t="s">
        <v>14</v>
      </c>
      <c r="J435" s="10" t="s">
        <v>810</v>
      </c>
      <c r="K435" s="10">
        <v>11</v>
      </c>
      <c r="L435" s="6">
        <v>1750000</v>
      </c>
      <c r="M435" s="6">
        <v>19250000</v>
      </c>
      <c r="N435" s="103" t="s">
        <v>905</v>
      </c>
      <c r="O435" s="103" t="s">
        <v>905</v>
      </c>
      <c r="P435" s="104">
        <v>0</v>
      </c>
      <c r="Q435" s="104">
        <v>0</v>
      </c>
      <c r="R435" s="104">
        <v>0</v>
      </c>
      <c r="S435" s="104">
        <v>0</v>
      </c>
      <c r="T435" s="104">
        <v>0</v>
      </c>
      <c r="U435" s="143">
        <v>0</v>
      </c>
      <c r="V435" s="104">
        <v>0</v>
      </c>
      <c r="W435" s="104">
        <v>0</v>
      </c>
      <c r="X435" s="104">
        <v>0</v>
      </c>
      <c r="Y435" s="104">
        <v>0</v>
      </c>
      <c r="Z435" s="104">
        <v>0</v>
      </c>
      <c r="AA435" s="104">
        <v>1</v>
      </c>
      <c r="AB435" s="198">
        <f t="shared" si="115"/>
        <v>1</v>
      </c>
      <c r="AC435" s="105">
        <v>0</v>
      </c>
      <c r="AD435" s="105">
        <v>0</v>
      </c>
      <c r="AE435" s="105">
        <v>0</v>
      </c>
      <c r="AF435" s="105">
        <v>0</v>
      </c>
      <c r="AG435" s="104">
        <v>0</v>
      </c>
      <c r="AH435" s="143">
        <v>0</v>
      </c>
      <c r="AI435" s="105">
        <v>0</v>
      </c>
      <c r="AJ435" s="105">
        <v>0</v>
      </c>
      <c r="AK435" s="105">
        <v>0</v>
      </c>
      <c r="AL435" s="105">
        <v>0</v>
      </c>
      <c r="AM435" s="105">
        <v>0</v>
      </c>
      <c r="AN435" s="105">
        <v>0</v>
      </c>
      <c r="AO435" s="21"/>
      <c r="AP435" s="189" t="str">
        <f t="shared" si="117"/>
        <v/>
      </c>
      <c r="AQ435" s="91" t="str">
        <f>+IF(AP435="","",IF(AND(SUM($P435:U435)=1,SUM($AC435:AH435)=1),"TERMINADA",IF(SUM($P435:U435)=0,"SIN INICIAR",IF(AP435&gt;1,"ADELANTADA",IF(AP435&lt;0.6,"CRÍTICA",IF(AP435&lt;0.95,"EN PROCESO","GESTIÓN NORMAL"))))))</f>
        <v/>
      </c>
      <c r="AR435" s="38" t="str">
        <f t="shared" si="112"/>
        <v/>
      </c>
      <c r="AS435" s="71" t="s">
        <v>1481</v>
      </c>
      <c r="AT435" s="71" t="s">
        <v>1481</v>
      </c>
      <c r="AU435" s="71"/>
      <c r="BA435" s="236">
        <f t="shared" si="104"/>
        <v>1</v>
      </c>
    </row>
    <row r="436" spans="1:53" ht="27.95" hidden="1" customHeight="1" outlineLevel="4" x14ac:dyDescent="0.2">
      <c r="A436" s="258"/>
      <c r="B436" s="301"/>
      <c r="C436" s="10" t="s">
        <v>772</v>
      </c>
      <c r="D436" s="10" t="s">
        <v>772</v>
      </c>
      <c r="E436" s="10" t="s">
        <v>781</v>
      </c>
      <c r="F436" s="5">
        <v>42420</v>
      </c>
      <c r="G436" s="5">
        <v>42724</v>
      </c>
      <c r="H436" s="10" t="s">
        <v>803</v>
      </c>
      <c r="I436" s="10" t="s">
        <v>14</v>
      </c>
      <c r="J436" s="10" t="s">
        <v>811</v>
      </c>
      <c r="K436" s="10">
        <v>11</v>
      </c>
      <c r="L436" s="6">
        <v>1750000</v>
      </c>
      <c r="M436" s="6">
        <v>19250000</v>
      </c>
      <c r="N436" s="103" t="s">
        <v>905</v>
      </c>
      <c r="O436" s="103" t="s">
        <v>905</v>
      </c>
      <c r="P436" s="104">
        <v>0</v>
      </c>
      <c r="Q436" s="104">
        <v>0</v>
      </c>
      <c r="R436" s="104">
        <v>0</v>
      </c>
      <c r="S436" s="104">
        <v>0</v>
      </c>
      <c r="T436" s="104">
        <v>0</v>
      </c>
      <c r="U436" s="143">
        <v>0.9</v>
      </c>
      <c r="V436" s="104">
        <v>0</v>
      </c>
      <c r="W436" s="104">
        <v>0</v>
      </c>
      <c r="X436" s="104">
        <v>0</v>
      </c>
      <c r="Y436" s="104">
        <v>0</v>
      </c>
      <c r="Z436" s="104">
        <v>0</v>
      </c>
      <c r="AA436" s="104">
        <v>0.1</v>
      </c>
      <c r="AB436" s="198">
        <f t="shared" si="115"/>
        <v>1</v>
      </c>
      <c r="AC436" s="105">
        <v>0</v>
      </c>
      <c r="AD436" s="105">
        <v>0</v>
      </c>
      <c r="AE436" s="105">
        <v>0</v>
      </c>
      <c r="AF436" s="105">
        <v>0</v>
      </c>
      <c r="AG436" s="104">
        <v>0</v>
      </c>
      <c r="AH436" s="143">
        <v>0.9</v>
      </c>
      <c r="AI436" s="105">
        <v>0</v>
      </c>
      <c r="AJ436" s="105">
        <v>0</v>
      </c>
      <c r="AK436" s="105">
        <v>0</v>
      </c>
      <c r="AL436" s="105">
        <v>0</v>
      </c>
      <c r="AM436" s="105">
        <v>0</v>
      </c>
      <c r="AN436" s="105">
        <v>0</v>
      </c>
      <c r="AO436" s="21"/>
      <c r="AP436" s="189">
        <f t="shared" si="117"/>
        <v>1</v>
      </c>
      <c r="AQ436" s="91" t="str">
        <f>+IF(AP436="","",IF(AND(SUM($P436:U436)=1,SUM($AC436:AH436)=1),"TERMINADA",IF(SUM($P436:U436)=0,"SIN INICIAR",IF(AP436&gt;1,"ADELANTADA",IF(AP436&lt;0.6,"CRÍTICA",IF(AP436&lt;0.95,"EN PROCESO","GESTIÓN NORMAL"))))))</f>
        <v>GESTIÓN NORMAL</v>
      </c>
      <c r="AR436" s="38" t="str">
        <f t="shared" si="112"/>
        <v>J</v>
      </c>
      <c r="AS436" s="71" t="s">
        <v>1481</v>
      </c>
      <c r="AT436" s="71" t="s">
        <v>1481</v>
      </c>
      <c r="AU436" s="71"/>
      <c r="BA436" s="236">
        <f t="shared" si="104"/>
        <v>1</v>
      </c>
    </row>
    <row r="437" spans="1:53" ht="27.95" hidden="1" customHeight="1" outlineLevel="4" x14ac:dyDescent="0.2">
      <c r="A437" s="258"/>
      <c r="B437" s="301"/>
      <c r="C437" s="10" t="s">
        <v>772</v>
      </c>
      <c r="D437" s="10" t="s">
        <v>772</v>
      </c>
      <c r="E437" s="10" t="s">
        <v>781</v>
      </c>
      <c r="F437" s="5">
        <v>42420</v>
      </c>
      <c r="G437" s="5">
        <v>42724</v>
      </c>
      <c r="H437" s="10" t="s">
        <v>803</v>
      </c>
      <c r="I437" s="10" t="s">
        <v>14</v>
      </c>
      <c r="J437" s="10" t="s">
        <v>812</v>
      </c>
      <c r="K437" s="10">
        <v>11</v>
      </c>
      <c r="L437" s="6">
        <v>1400000</v>
      </c>
      <c r="M437" s="6">
        <v>15400000</v>
      </c>
      <c r="N437" s="103" t="s">
        <v>905</v>
      </c>
      <c r="O437" s="103" t="s">
        <v>905</v>
      </c>
      <c r="P437" s="104">
        <v>0</v>
      </c>
      <c r="Q437" s="104">
        <v>0</v>
      </c>
      <c r="R437" s="104">
        <v>0</v>
      </c>
      <c r="S437" s="104">
        <v>0</v>
      </c>
      <c r="T437" s="104">
        <v>0</v>
      </c>
      <c r="U437" s="143">
        <v>1</v>
      </c>
      <c r="V437" s="104">
        <v>0</v>
      </c>
      <c r="W437" s="104">
        <v>0</v>
      </c>
      <c r="X437" s="104">
        <v>0</v>
      </c>
      <c r="Y437" s="104">
        <v>0</v>
      </c>
      <c r="Z437" s="104">
        <v>0</v>
      </c>
      <c r="AA437" s="104">
        <v>0</v>
      </c>
      <c r="AB437" s="198">
        <f t="shared" si="115"/>
        <v>1</v>
      </c>
      <c r="AC437" s="105">
        <v>0</v>
      </c>
      <c r="AD437" s="105">
        <v>0</v>
      </c>
      <c r="AE437" s="105">
        <v>0</v>
      </c>
      <c r="AF437" s="105">
        <v>0</v>
      </c>
      <c r="AG437" s="104">
        <v>0</v>
      </c>
      <c r="AH437" s="143">
        <v>1</v>
      </c>
      <c r="AI437" s="105">
        <v>0</v>
      </c>
      <c r="AJ437" s="105">
        <v>0</v>
      </c>
      <c r="AK437" s="105">
        <v>0</v>
      </c>
      <c r="AL437" s="105">
        <v>0</v>
      </c>
      <c r="AM437" s="105">
        <v>0</v>
      </c>
      <c r="AN437" s="105">
        <v>0</v>
      </c>
      <c r="AO437" s="21">
        <f t="shared" si="116"/>
        <v>1</v>
      </c>
      <c r="AP437" s="189">
        <f t="shared" si="117"/>
        <v>1</v>
      </c>
      <c r="AQ437" s="91" t="str">
        <f>+IF(AP437="","",IF(AND(SUM($P437:U437)=1,SUM($AC437:AH437)=1),"TERMINADA",IF(SUM($P437:U437)=0,"SIN INICIAR",IF(AP437&gt;1,"ADELANTADA",IF(AP437&lt;0.6,"CRÍTICA",IF(AP437&lt;0.95,"EN PROCESO","GESTIÓN NORMAL"))))))</f>
        <v>TERMINADA</v>
      </c>
      <c r="AR437" s="38" t="str">
        <f t="shared" si="112"/>
        <v>B</v>
      </c>
      <c r="AS437" s="71"/>
      <c r="AT437" s="71"/>
      <c r="AU437" s="71"/>
      <c r="BA437" s="236">
        <f t="shared" si="104"/>
        <v>0</v>
      </c>
    </row>
    <row r="438" spans="1:53" ht="27.95" hidden="1" customHeight="1" outlineLevel="4" x14ac:dyDescent="0.2">
      <c r="A438" s="258"/>
      <c r="B438" s="301"/>
      <c r="C438" s="10" t="s">
        <v>772</v>
      </c>
      <c r="D438" s="10" t="s">
        <v>772</v>
      </c>
      <c r="E438" s="10" t="s">
        <v>781</v>
      </c>
      <c r="F438" s="5">
        <v>42420</v>
      </c>
      <c r="G438" s="5">
        <v>42724</v>
      </c>
      <c r="H438" s="10" t="s">
        <v>803</v>
      </c>
      <c r="I438" s="10" t="s">
        <v>14</v>
      </c>
      <c r="J438" s="10" t="s">
        <v>813</v>
      </c>
      <c r="K438" s="10">
        <v>11</v>
      </c>
      <c r="L438" s="6">
        <v>1400000</v>
      </c>
      <c r="M438" s="6">
        <v>15400000</v>
      </c>
      <c r="N438" s="103" t="s">
        <v>905</v>
      </c>
      <c r="O438" s="103" t="s">
        <v>905</v>
      </c>
      <c r="P438" s="104">
        <v>0</v>
      </c>
      <c r="Q438" s="104">
        <v>0</v>
      </c>
      <c r="R438" s="104">
        <v>0</v>
      </c>
      <c r="S438" s="104">
        <v>0</v>
      </c>
      <c r="T438" s="104">
        <v>0</v>
      </c>
      <c r="U438" s="143">
        <v>1</v>
      </c>
      <c r="V438" s="104">
        <v>0</v>
      </c>
      <c r="W438" s="104">
        <v>0</v>
      </c>
      <c r="X438" s="104">
        <v>0</v>
      </c>
      <c r="Y438" s="104">
        <v>0</v>
      </c>
      <c r="Z438" s="104">
        <v>0</v>
      </c>
      <c r="AA438" s="104">
        <v>0</v>
      </c>
      <c r="AB438" s="198">
        <f t="shared" si="115"/>
        <v>1</v>
      </c>
      <c r="AC438" s="105">
        <v>0</v>
      </c>
      <c r="AD438" s="105">
        <v>0</v>
      </c>
      <c r="AE438" s="105">
        <v>0</v>
      </c>
      <c r="AF438" s="105">
        <v>0</v>
      </c>
      <c r="AG438" s="104">
        <v>0</v>
      </c>
      <c r="AH438" s="143">
        <v>1</v>
      </c>
      <c r="AI438" s="105">
        <v>0</v>
      </c>
      <c r="AJ438" s="105">
        <v>0</v>
      </c>
      <c r="AK438" s="105">
        <v>0</v>
      </c>
      <c r="AL438" s="105">
        <v>0</v>
      </c>
      <c r="AM438" s="105">
        <v>0</v>
      </c>
      <c r="AN438" s="105">
        <v>0</v>
      </c>
      <c r="AO438" s="21">
        <f t="shared" si="116"/>
        <v>1</v>
      </c>
      <c r="AP438" s="189">
        <f t="shared" si="117"/>
        <v>1</v>
      </c>
      <c r="AQ438" s="91" t="str">
        <f>+IF(AP438="","",IF(AND(SUM($P438:U438)=1,SUM($AC438:AH438)=1),"TERMINADA",IF(SUM($P438:U438)=0,"SIN INICIAR",IF(AP438&gt;1,"ADELANTADA",IF(AP438&lt;0.6,"CRÍTICA",IF(AP438&lt;0.95,"EN PROCESO","GESTIÓN NORMAL"))))))</f>
        <v>TERMINADA</v>
      </c>
      <c r="AR438" s="38" t="str">
        <f t="shared" si="112"/>
        <v>B</v>
      </c>
      <c r="AS438" s="71"/>
      <c r="AT438" s="71"/>
      <c r="AU438" s="71"/>
      <c r="BA438" s="236">
        <f t="shared" si="104"/>
        <v>0</v>
      </c>
    </row>
    <row r="439" spans="1:53" ht="48.95" hidden="1" customHeight="1" outlineLevel="3" thickBot="1" x14ac:dyDescent="0.25">
      <c r="A439" s="258"/>
      <c r="B439" s="302"/>
      <c r="C439" s="254" t="s">
        <v>1310</v>
      </c>
      <c r="D439" s="241"/>
      <c r="E439" s="242"/>
      <c r="F439" s="124"/>
      <c r="G439" s="124"/>
      <c r="H439" s="125"/>
      <c r="I439" s="125"/>
      <c r="J439" s="124"/>
      <c r="K439" s="124"/>
      <c r="L439" s="124"/>
      <c r="M439" s="124"/>
      <c r="N439" s="126"/>
      <c r="O439" s="126"/>
      <c r="P439" s="69"/>
      <c r="Q439" s="69"/>
      <c r="R439" s="69"/>
      <c r="S439" s="69"/>
      <c r="T439" s="69"/>
      <c r="U439" s="144"/>
      <c r="V439" s="69"/>
      <c r="W439" s="69"/>
      <c r="X439" s="69"/>
      <c r="Y439" s="69"/>
      <c r="Z439" s="69"/>
      <c r="AA439" s="69"/>
      <c r="AB439" s="200"/>
      <c r="AC439" s="69"/>
      <c r="AD439" s="69"/>
      <c r="AE439" s="69"/>
      <c r="AF439" s="69"/>
      <c r="AG439" s="69"/>
      <c r="AH439" s="144"/>
      <c r="AI439" s="69"/>
      <c r="AJ439" s="69"/>
      <c r="AK439" s="69"/>
      <c r="AL439" s="69"/>
      <c r="AM439" s="69"/>
      <c r="AN439" s="182"/>
      <c r="AO439" s="190">
        <f>SUBTOTAL(1,AO415:AO438)</f>
        <v>0.73318181818181827</v>
      </c>
      <c r="AP439" s="207">
        <f>SUBTOTAL(1,AP415:AP438)</f>
        <v>0.8526086956521739</v>
      </c>
      <c r="AQ439" s="91" t="str">
        <f>+IF(AP439="","",IF(AP439&gt;1,"ADELANTADA",IF(AP439&lt;0.6,"CRÍTICA",IF(AP439&lt;0.95,"EN PROCESO","GESTIÓN NORMAL"))))</f>
        <v>EN PROCESO</v>
      </c>
      <c r="AR439" s="38" t="str">
        <f t="shared" ref="AR439:AR496" si="118">+IF(AQ439="","",IF(AQ439="SIN INICIAR","6",IF(AQ439="CRÍTICA","L",IF(AQ439="EN PROCESO","K",IF(AQ439="GESTIÓN NORMAL","J",IF(AQ439="ADELANTADA","Q","B"))))))</f>
        <v>K</v>
      </c>
      <c r="AS439" s="71"/>
      <c r="AT439" s="71"/>
      <c r="AU439" s="71"/>
      <c r="BA439" s="236">
        <f t="shared" si="104"/>
        <v>0.26681818181818173</v>
      </c>
    </row>
    <row r="440" spans="1:53" ht="62.1" customHeight="1" outlineLevel="2" collapsed="1" thickBot="1" x14ac:dyDescent="0.25">
      <c r="A440" s="258"/>
      <c r="B440" s="243" t="s">
        <v>1286</v>
      </c>
      <c r="C440" s="244"/>
      <c r="D440" s="244"/>
      <c r="E440" s="244"/>
      <c r="F440" s="244"/>
      <c r="G440" s="244"/>
      <c r="H440" s="244"/>
      <c r="I440" s="244"/>
      <c r="J440" s="244"/>
      <c r="K440" s="244"/>
      <c r="L440" s="244"/>
      <c r="M440" s="244"/>
      <c r="N440" s="244"/>
      <c r="O440" s="245"/>
      <c r="P440" s="106"/>
      <c r="Q440" s="106"/>
      <c r="R440" s="106"/>
      <c r="S440" s="106"/>
      <c r="T440" s="106"/>
      <c r="U440" s="145"/>
      <c r="V440" s="106"/>
      <c r="W440" s="106"/>
      <c r="X440" s="106"/>
      <c r="Y440" s="106"/>
      <c r="Z440" s="106"/>
      <c r="AA440" s="106"/>
      <c r="AB440" s="193"/>
      <c r="AC440" s="106"/>
      <c r="AD440" s="106"/>
      <c r="AE440" s="106"/>
      <c r="AF440" s="106"/>
      <c r="AG440" s="106"/>
      <c r="AH440" s="145"/>
      <c r="AI440" s="106"/>
      <c r="AJ440" s="106"/>
      <c r="AK440" s="106"/>
      <c r="AL440" s="106"/>
      <c r="AM440" s="106"/>
      <c r="AN440" s="106"/>
      <c r="AO440" s="209">
        <f>+AVERAGE(AO414,AO439)</f>
        <v>0.84659090909090917</v>
      </c>
      <c r="AP440" s="208">
        <f>+AVERAGE(AP414,AP439)</f>
        <v>0.90630434782608682</v>
      </c>
      <c r="AQ440" s="91" t="str">
        <f>+IF(AP440="","",IF(AP440&gt;1,"ADELANTADA",IF(AP440&lt;0.6,"CRÍTICA",IF(AP440&lt;0.95,"EN PROCESO","GESTIÓN NORMAL"))))</f>
        <v>EN PROCESO</v>
      </c>
      <c r="AR440" s="38" t="str">
        <f t="shared" si="118"/>
        <v>K</v>
      </c>
      <c r="AS440" s="71"/>
      <c r="AT440" s="71"/>
      <c r="AU440" s="71"/>
      <c r="BA440" s="236">
        <f t="shared" si="104"/>
        <v>0.15340909090909083</v>
      </c>
    </row>
    <row r="441" spans="1:53" ht="60" hidden="1" outlineLevel="4" x14ac:dyDescent="0.2">
      <c r="A441" s="258"/>
      <c r="B441" s="300" t="s">
        <v>71</v>
      </c>
      <c r="C441" s="97" t="s">
        <v>103</v>
      </c>
      <c r="D441" s="97" t="s">
        <v>103</v>
      </c>
      <c r="E441" s="97" t="s">
        <v>106</v>
      </c>
      <c r="F441" s="107">
        <v>42401</v>
      </c>
      <c r="G441" s="107">
        <v>42724</v>
      </c>
      <c r="H441" s="97" t="s">
        <v>103</v>
      </c>
      <c r="I441" s="97" t="s">
        <v>14</v>
      </c>
      <c r="J441" s="97" t="s">
        <v>107</v>
      </c>
      <c r="K441" s="97">
        <v>1</v>
      </c>
      <c r="L441" s="99">
        <v>19800000</v>
      </c>
      <c r="M441" s="99">
        <f>+L441*K441</f>
        <v>19800000</v>
      </c>
      <c r="N441" s="100" t="s">
        <v>192</v>
      </c>
      <c r="O441" s="100" t="s">
        <v>192</v>
      </c>
      <c r="P441" s="101">
        <v>1</v>
      </c>
      <c r="Q441" s="101">
        <v>0</v>
      </c>
      <c r="R441" s="101">
        <v>0</v>
      </c>
      <c r="S441" s="101">
        <v>0</v>
      </c>
      <c r="T441" s="101">
        <v>0</v>
      </c>
      <c r="U441" s="142">
        <v>0</v>
      </c>
      <c r="V441" s="101">
        <v>0</v>
      </c>
      <c r="W441" s="101">
        <v>0</v>
      </c>
      <c r="X441" s="101">
        <v>0</v>
      </c>
      <c r="Y441" s="101">
        <v>0</v>
      </c>
      <c r="Z441" s="101">
        <v>0</v>
      </c>
      <c r="AA441" s="101">
        <v>0</v>
      </c>
      <c r="AB441" s="196">
        <f>SUM(P441:AA441)</f>
        <v>1</v>
      </c>
      <c r="AC441" s="102">
        <v>1</v>
      </c>
      <c r="AD441" s="102">
        <v>0</v>
      </c>
      <c r="AE441" s="102">
        <v>0</v>
      </c>
      <c r="AF441" s="102">
        <v>0</v>
      </c>
      <c r="AG441" s="101">
        <v>0</v>
      </c>
      <c r="AH441" s="142">
        <v>0</v>
      </c>
      <c r="AI441" s="102">
        <v>0</v>
      </c>
      <c r="AJ441" s="102">
        <v>0</v>
      </c>
      <c r="AK441" s="102">
        <v>0</v>
      </c>
      <c r="AL441" s="102">
        <v>0</v>
      </c>
      <c r="AM441" s="102">
        <v>0</v>
      </c>
      <c r="AN441" s="102">
        <v>0</v>
      </c>
      <c r="AO441" s="21">
        <f>SUM(AC441:AN441)</f>
        <v>1</v>
      </c>
      <c r="AP441" s="205">
        <f t="shared" ref="AP441:AP445" si="119">+IFERROR(SUM(AC441:AH441)/SUM(P441:U441),"")</f>
        <v>1</v>
      </c>
      <c r="AQ441" s="91" t="str">
        <f>+IF(AP441="","",IF(AND(SUM($P441:U441)=1,SUM($AC441:AH441)=1),"TERMINADA",IF(SUM($P441:U441)=0,"SIN INICIAR",IF(AP441&gt;1,"ADELANTADA",IF(AP441&lt;0.6,"CRÍTICA",IF(AP441&lt;0.95,"EN PROCESO","GESTIÓN NORMAL"))))))</f>
        <v>TERMINADA</v>
      </c>
      <c r="AR441" s="38" t="str">
        <f t="shared" si="118"/>
        <v>B</v>
      </c>
      <c r="AS441" s="71" t="s">
        <v>989</v>
      </c>
      <c r="AT441" s="71" t="s">
        <v>989</v>
      </c>
      <c r="AU441" s="312"/>
      <c r="BA441" s="236">
        <f t="shared" si="104"/>
        <v>0</v>
      </c>
    </row>
    <row r="442" spans="1:53" ht="48" hidden="1" outlineLevel="4" x14ac:dyDescent="0.2">
      <c r="A442" s="258"/>
      <c r="B442" s="301"/>
      <c r="C442" s="10" t="s">
        <v>103</v>
      </c>
      <c r="D442" s="10" t="s">
        <v>103</v>
      </c>
      <c r="E442" s="10" t="s">
        <v>113</v>
      </c>
      <c r="F442" s="5">
        <v>42401</v>
      </c>
      <c r="G442" s="5">
        <v>42724</v>
      </c>
      <c r="H442" s="10" t="s">
        <v>114</v>
      </c>
      <c r="I442" s="10" t="s">
        <v>14</v>
      </c>
      <c r="J442" s="10" t="s">
        <v>115</v>
      </c>
      <c r="K442" s="10">
        <v>1</v>
      </c>
      <c r="L442" s="6">
        <v>19231000</v>
      </c>
      <c r="M442" s="6">
        <f>+L442*K442</f>
        <v>19231000</v>
      </c>
      <c r="N442" s="103" t="s">
        <v>193</v>
      </c>
      <c r="O442" s="103" t="s">
        <v>193</v>
      </c>
      <c r="P442" s="104">
        <v>0</v>
      </c>
      <c r="Q442" s="104">
        <v>1</v>
      </c>
      <c r="R442" s="104">
        <v>0</v>
      </c>
      <c r="S442" s="104">
        <v>0</v>
      </c>
      <c r="T442" s="104">
        <v>0</v>
      </c>
      <c r="U442" s="143">
        <v>0</v>
      </c>
      <c r="V442" s="104">
        <v>0</v>
      </c>
      <c r="W442" s="104">
        <v>0</v>
      </c>
      <c r="X442" s="104">
        <v>0</v>
      </c>
      <c r="Y442" s="104">
        <v>0</v>
      </c>
      <c r="Z442" s="104">
        <v>0</v>
      </c>
      <c r="AA442" s="104">
        <v>0</v>
      </c>
      <c r="AB442" s="198">
        <f>SUM(P442:AA442)</f>
        <v>1</v>
      </c>
      <c r="AC442" s="105">
        <v>0</v>
      </c>
      <c r="AD442" s="105">
        <v>1</v>
      </c>
      <c r="AE442" s="105">
        <v>0</v>
      </c>
      <c r="AF442" s="105">
        <v>0</v>
      </c>
      <c r="AG442" s="104">
        <v>0</v>
      </c>
      <c r="AH442" s="143">
        <v>0</v>
      </c>
      <c r="AI442" s="105">
        <v>0</v>
      </c>
      <c r="AJ442" s="105">
        <v>0</v>
      </c>
      <c r="AK442" s="105">
        <v>0</v>
      </c>
      <c r="AL442" s="105">
        <v>0</v>
      </c>
      <c r="AM442" s="105">
        <v>0</v>
      </c>
      <c r="AN442" s="105">
        <v>0</v>
      </c>
      <c r="AO442" s="21">
        <f>SUM(AC442:AN442)</f>
        <v>1</v>
      </c>
      <c r="AP442" s="189">
        <f t="shared" si="119"/>
        <v>1</v>
      </c>
      <c r="AQ442" s="91" t="str">
        <f>+IF(AP442="","",IF(AND(SUM($P442:U442)=1,SUM($AC442:AH442)=1),"TERMINADA",IF(SUM($P442:U442)=0,"SIN INICIAR",IF(AP442&gt;1,"ADELANTADA",IF(AP442&lt;0.6,"CRÍTICA",IF(AP442&lt;0.95,"EN PROCESO","GESTIÓN NORMAL"))))))</f>
        <v>TERMINADA</v>
      </c>
      <c r="AR442" s="38" t="str">
        <f t="shared" si="118"/>
        <v>B</v>
      </c>
      <c r="AS442" s="71"/>
      <c r="AT442" s="71"/>
      <c r="AU442" s="71"/>
      <c r="BA442" s="236">
        <f t="shared" si="104"/>
        <v>0</v>
      </c>
    </row>
    <row r="443" spans="1:53" ht="60" hidden="1" outlineLevel="4" x14ac:dyDescent="0.2">
      <c r="A443" s="258"/>
      <c r="B443" s="301"/>
      <c r="C443" s="10" t="s">
        <v>103</v>
      </c>
      <c r="D443" s="10" t="s">
        <v>103</v>
      </c>
      <c r="E443" s="10" t="s">
        <v>113</v>
      </c>
      <c r="F443" s="5">
        <v>42401</v>
      </c>
      <c r="G443" s="5">
        <v>42724</v>
      </c>
      <c r="H443" s="10" t="s">
        <v>114</v>
      </c>
      <c r="I443" s="10" t="s">
        <v>14</v>
      </c>
      <c r="J443" s="10" t="s">
        <v>116</v>
      </c>
      <c r="K443" s="10">
        <v>1</v>
      </c>
      <c r="L443" s="6">
        <v>19231000</v>
      </c>
      <c r="M443" s="6">
        <f>+L443*K443</f>
        <v>19231000</v>
      </c>
      <c r="N443" s="103" t="s">
        <v>193</v>
      </c>
      <c r="O443" s="103" t="s">
        <v>193</v>
      </c>
      <c r="P443" s="104">
        <v>0</v>
      </c>
      <c r="Q443" s="104">
        <v>1</v>
      </c>
      <c r="R443" s="104">
        <v>0</v>
      </c>
      <c r="S443" s="104">
        <v>0</v>
      </c>
      <c r="T443" s="104">
        <v>0</v>
      </c>
      <c r="U443" s="143">
        <v>0</v>
      </c>
      <c r="V443" s="104">
        <v>0</v>
      </c>
      <c r="W443" s="104">
        <v>0</v>
      </c>
      <c r="X443" s="104">
        <v>0</v>
      </c>
      <c r="Y443" s="104">
        <v>0</v>
      </c>
      <c r="Z443" s="104">
        <v>0</v>
      </c>
      <c r="AA443" s="104">
        <v>0</v>
      </c>
      <c r="AB443" s="198">
        <f>SUM(P443:AA443)</f>
        <v>1</v>
      </c>
      <c r="AC443" s="105">
        <v>0</v>
      </c>
      <c r="AD443" s="105">
        <v>1</v>
      </c>
      <c r="AE443" s="105">
        <v>0</v>
      </c>
      <c r="AF443" s="105">
        <v>0</v>
      </c>
      <c r="AG443" s="104">
        <v>0</v>
      </c>
      <c r="AH443" s="143">
        <v>0</v>
      </c>
      <c r="AI443" s="105">
        <v>0</v>
      </c>
      <c r="AJ443" s="105">
        <v>0</v>
      </c>
      <c r="AK443" s="105">
        <v>0</v>
      </c>
      <c r="AL443" s="105">
        <v>0</v>
      </c>
      <c r="AM443" s="105">
        <v>0</v>
      </c>
      <c r="AN443" s="105">
        <v>0</v>
      </c>
      <c r="AO443" s="21">
        <f>SUM(AC443:AN443)</f>
        <v>1</v>
      </c>
      <c r="AP443" s="189">
        <f t="shared" si="119"/>
        <v>1</v>
      </c>
      <c r="AQ443" s="91" t="str">
        <f>+IF(AP443="","",IF(AND(SUM($P443:U443)=1,SUM($AC443:AH443)=1),"TERMINADA",IF(SUM($P443:U443)=0,"SIN INICIAR",IF(AP443&gt;1,"ADELANTADA",IF(AP443&lt;0.6,"CRÍTICA",IF(AP443&lt;0.95,"EN PROCESO","GESTIÓN NORMAL"))))))</f>
        <v>TERMINADA</v>
      </c>
      <c r="AR443" s="38" t="str">
        <f t="shared" si="118"/>
        <v>B</v>
      </c>
      <c r="AS443" s="71" t="s">
        <v>1262</v>
      </c>
      <c r="AT443" s="71" t="s">
        <v>1262</v>
      </c>
      <c r="AU443" s="71"/>
      <c r="BA443" s="236">
        <f t="shared" si="104"/>
        <v>0</v>
      </c>
    </row>
    <row r="444" spans="1:53" ht="48" hidden="1" outlineLevel="4" x14ac:dyDescent="0.2">
      <c r="A444" s="258"/>
      <c r="B444" s="301"/>
      <c r="C444" s="10" t="s">
        <v>103</v>
      </c>
      <c r="D444" s="10" t="s">
        <v>103</v>
      </c>
      <c r="E444" s="10" t="s">
        <v>108</v>
      </c>
      <c r="F444" s="5">
        <v>42401</v>
      </c>
      <c r="G444" s="5">
        <v>42724</v>
      </c>
      <c r="H444" s="10" t="s">
        <v>109</v>
      </c>
      <c r="I444" s="10" t="s">
        <v>14</v>
      </c>
      <c r="J444" s="10" t="s">
        <v>110</v>
      </c>
      <c r="K444" s="10">
        <v>4</v>
      </c>
      <c r="L444" s="6">
        <v>19231000</v>
      </c>
      <c r="M444" s="6">
        <f>+L444*K444</f>
        <v>76924000</v>
      </c>
      <c r="N444" s="103" t="s">
        <v>192</v>
      </c>
      <c r="O444" s="103" t="s">
        <v>192</v>
      </c>
      <c r="P444" s="104">
        <v>1</v>
      </c>
      <c r="Q444" s="104">
        <v>0</v>
      </c>
      <c r="R444" s="104">
        <v>0</v>
      </c>
      <c r="S444" s="104">
        <v>0</v>
      </c>
      <c r="T444" s="104">
        <v>0</v>
      </c>
      <c r="U444" s="143">
        <v>0</v>
      </c>
      <c r="V444" s="104">
        <v>0</v>
      </c>
      <c r="W444" s="104">
        <v>0</v>
      </c>
      <c r="X444" s="104">
        <v>0</v>
      </c>
      <c r="Y444" s="104">
        <v>0</v>
      </c>
      <c r="Z444" s="104">
        <v>0</v>
      </c>
      <c r="AA444" s="104">
        <v>0</v>
      </c>
      <c r="AB444" s="198">
        <f>SUM(P444:AA444)</f>
        <v>1</v>
      </c>
      <c r="AC444" s="105">
        <v>1</v>
      </c>
      <c r="AD444" s="105">
        <v>0</v>
      </c>
      <c r="AE444" s="105">
        <v>0</v>
      </c>
      <c r="AF444" s="105">
        <v>0</v>
      </c>
      <c r="AG444" s="104">
        <v>0</v>
      </c>
      <c r="AH444" s="143">
        <v>0</v>
      </c>
      <c r="AI444" s="105">
        <v>0</v>
      </c>
      <c r="AJ444" s="105">
        <v>0</v>
      </c>
      <c r="AK444" s="105">
        <v>0</v>
      </c>
      <c r="AL444" s="105">
        <v>0</v>
      </c>
      <c r="AM444" s="105">
        <v>0</v>
      </c>
      <c r="AN444" s="105">
        <v>0</v>
      </c>
      <c r="AO444" s="21">
        <f>SUM(AC444:AN444)</f>
        <v>1</v>
      </c>
      <c r="AP444" s="189">
        <f t="shared" si="119"/>
        <v>1</v>
      </c>
      <c r="AQ444" s="91" t="str">
        <f>+IF(AP444="","",IF(AND(SUM($P444:U444)=1,SUM($AC444:AH444)=1),"TERMINADA",IF(SUM($P444:U444)=0,"SIN INICIAR",IF(AP444&gt;1,"ADELANTADA",IF(AP444&lt;0.6,"CRÍTICA",IF(AP444&lt;0.95,"EN PROCESO","GESTIÓN NORMAL"))))))</f>
        <v>TERMINADA</v>
      </c>
      <c r="AR444" s="38" t="str">
        <f t="shared" si="118"/>
        <v>B</v>
      </c>
      <c r="AS444" s="71"/>
      <c r="AT444" s="71"/>
      <c r="AU444" s="310" t="s">
        <v>1626</v>
      </c>
      <c r="BA444" s="236">
        <f t="shared" si="104"/>
        <v>0</v>
      </c>
    </row>
    <row r="445" spans="1:53" ht="60" hidden="1" outlineLevel="4" x14ac:dyDescent="0.2">
      <c r="A445" s="258"/>
      <c r="B445" s="301"/>
      <c r="C445" s="10" t="s">
        <v>103</v>
      </c>
      <c r="D445" s="10" t="s">
        <v>103</v>
      </c>
      <c r="E445" s="10" t="s">
        <v>108</v>
      </c>
      <c r="F445" s="5">
        <v>42401</v>
      </c>
      <c r="G445" s="5">
        <v>42724</v>
      </c>
      <c r="H445" s="10" t="s">
        <v>109</v>
      </c>
      <c r="I445" s="10" t="s">
        <v>111</v>
      </c>
      <c r="J445" s="10" t="s">
        <v>112</v>
      </c>
      <c r="K445" s="10">
        <v>1</v>
      </c>
      <c r="L445" s="6">
        <v>150000000</v>
      </c>
      <c r="M445" s="6">
        <f>+L445*K445</f>
        <v>150000000</v>
      </c>
      <c r="N445" s="103" t="s">
        <v>193</v>
      </c>
      <c r="O445" s="103" t="s">
        <v>210</v>
      </c>
      <c r="P445" s="104">
        <v>0</v>
      </c>
      <c r="Q445" s="104">
        <v>0</v>
      </c>
      <c r="R445" s="104">
        <v>0</v>
      </c>
      <c r="S445" s="104">
        <v>0</v>
      </c>
      <c r="T445" s="104">
        <v>0</v>
      </c>
      <c r="U445" s="143">
        <v>0</v>
      </c>
      <c r="V445" s="104">
        <v>0.5</v>
      </c>
      <c r="W445" s="104">
        <v>0.5</v>
      </c>
      <c r="X445" s="104">
        <v>0</v>
      </c>
      <c r="Y445" s="104">
        <v>0</v>
      </c>
      <c r="Z445" s="104">
        <v>0</v>
      </c>
      <c r="AA445" s="104">
        <v>0</v>
      </c>
      <c r="AB445" s="198">
        <f>SUM(P445:AA445)</f>
        <v>1</v>
      </c>
      <c r="AC445" s="105">
        <v>0</v>
      </c>
      <c r="AD445" s="105">
        <v>0</v>
      </c>
      <c r="AE445" s="105">
        <v>0</v>
      </c>
      <c r="AF445" s="105">
        <v>0</v>
      </c>
      <c r="AG445" s="104">
        <v>0</v>
      </c>
      <c r="AH445" s="143">
        <v>0</v>
      </c>
      <c r="AI445" s="105">
        <v>0</v>
      </c>
      <c r="AJ445" s="105">
        <v>0</v>
      </c>
      <c r="AK445" s="105">
        <v>0</v>
      </c>
      <c r="AL445" s="105">
        <v>0</v>
      </c>
      <c r="AM445" s="105">
        <v>0</v>
      </c>
      <c r="AN445" s="105">
        <v>0</v>
      </c>
      <c r="AO445" s="21">
        <f>SUM(AC445:AN445)</f>
        <v>0</v>
      </c>
      <c r="AP445" s="189" t="str">
        <f t="shared" si="119"/>
        <v/>
      </c>
      <c r="AQ445" s="91" t="str">
        <f>+IF(AP445="","",IF(AND(SUM($P445:U445)=1,SUM($AC445:AH445)=1),"TERMINADA",IF(SUM($P445:U445)=0,"SIN INICIAR",IF(AP445&gt;1,"ADELANTADA",IF(AP445&lt;0.6,"CRÍTICA",IF(AP445&lt;0.95,"EN PROCESO","GESTIÓN NORMAL"))))))</f>
        <v/>
      </c>
      <c r="AR445" s="38" t="str">
        <f t="shared" si="118"/>
        <v/>
      </c>
      <c r="AS445" s="71" t="s">
        <v>1124</v>
      </c>
      <c r="AT445" s="71" t="s">
        <v>1124</v>
      </c>
      <c r="AU445" s="71" t="s">
        <v>1627</v>
      </c>
      <c r="BA445" s="236">
        <f t="shared" si="104"/>
        <v>1</v>
      </c>
    </row>
    <row r="446" spans="1:53" ht="54" hidden="1" customHeight="1" outlineLevel="3" x14ac:dyDescent="0.2">
      <c r="A446" s="258"/>
      <c r="B446" s="301"/>
      <c r="C446" s="248" t="s">
        <v>1329</v>
      </c>
      <c r="D446" s="249"/>
      <c r="E446" s="250"/>
      <c r="F446" s="82"/>
      <c r="G446" s="82"/>
      <c r="H446" s="1"/>
      <c r="I446" s="1"/>
      <c r="J446" s="82"/>
      <c r="K446" s="82"/>
      <c r="L446" s="82"/>
      <c r="M446" s="82"/>
      <c r="N446" s="68"/>
      <c r="O446" s="68"/>
      <c r="P446" s="69"/>
      <c r="Q446" s="69"/>
      <c r="R446" s="69"/>
      <c r="S446" s="69"/>
      <c r="T446" s="69"/>
      <c r="U446" s="220"/>
      <c r="V446" s="69"/>
      <c r="W446" s="69"/>
      <c r="X446" s="69"/>
      <c r="Y446" s="69"/>
      <c r="Z446" s="69"/>
      <c r="AA446" s="69"/>
      <c r="AB446" s="200"/>
      <c r="AC446" s="69"/>
      <c r="AD446" s="69"/>
      <c r="AE446" s="69"/>
      <c r="AF446" s="69"/>
      <c r="AG446" s="69"/>
      <c r="AH446" s="144"/>
      <c r="AI446" s="69"/>
      <c r="AJ446" s="69"/>
      <c r="AK446" s="69"/>
      <c r="AL446" s="69"/>
      <c r="AM446" s="69"/>
      <c r="AN446" s="182"/>
      <c r="AO446" s="190">
        <f>SUBTOTAL(1,AO441:AO445)</f>
        <v>0.8</v>
      </c>
      <c r="AP446" s="190">
        <f>SUBTOTAL(1,AP441:AP445)</f>
        <v>1</v>
      </c>
      <c r="AQ446" s="91" t="str">
        <f>+IF(AP446="","",IF(AP446&gt;1,"ADELANTADA",IF(AP446&lt;0.6,"CRÍTICA",IF(AP446&lt;0.95,"EN PROCESO","GESTIÓN NORMAL"))))</f>
        <v>GESTIÓN NORMAL</v>
      </c>
      <c r="AR446" s="38" t="str">
        <f t="shared" si="118"/>
        <v>J</v>
      </c>
      <c r="AS446" s="71"/>
      <c r="AT446" s="71"/>
      <c r="AU446" s="310" t="s">
        <v>1629</v>
      </c>
      <c r="BA446" s="236">
        <f t="shared" si="104"/>
        <v>0.19999999999999996</v>
      </c>
    </row>
    <row r="447" spans="1:53" ht="60" hidden="1" outlineLevel="4" x14ac:dyDescent="0.2">
      <c r="A447" s="258"/>
      <c r="B447" s="301"/>
      <c r="C447" s="28" t="s">
        <v>991</v>
      </c>
      <c r="D447" s="10" t="s">
        <v>991</v>
      </c>
      <c r="E447" s="10" t="s">
        <v>992</v>
      </c>
      <c r="F447" s="10"/>
      <c r="G447" s="10"/>
      <c r="H447" s="10" t="s">
        <v>990</v>
      </c>
      <c r="I447" s="10"/>
      <c r="J447" s="78"/>
      <c r="K447" s="78"/>
      <c r="L447" s="78"/>
      <c r="M447" s="78"/>
      <c r="N447" s="103" t="s">
        <v>192</v>
      </c>
      <c r="O447" s="103" t="s">
        <v>906</v>
      </c>
      <c r="P447" s="114">
        <v>0</v>
      </c>
      <c r="Q447" s="114">
        <v>0</v>
      </c>
      <c r="R447" s="114">
        <v>0</v>
      </c>
      <c r="S447" s="114">
        <v>0</v>
      </c>
      <c r="T447" s="114">
        <v>0</v>
      </c>
      <c r="U447" s="222">
        <v>0</v>
      </c>
      <c r="V447" s="114">
        <v>0</v>
      </c>
      <c r="W447" s="104">
        <v>0</v>
      </c>
      <c r="X447" s="104">
        <v>0</v>
      </c>
      <c r="Y447" s="104">
        <v>0</v>
      </c>
      <c r="Z447" s="104">
        <v>0</v>
      </c>
      <c r="AA447" s="104">
        <v>1</v>
      </c>
      <c r="AB447" s="198">
        <f>SUM(P447:AA447)</f>
        <v>1</v>
      </c>
      <c r="AC447" s="105">
        <v>0</v>
      </c>
      <c r="AD447" s="105">
        <v>0</v>
      </c>
      <c r="AE447" s="105">
        <v>0</v>
      </c>
      <c r="AF447" s="105">
        <v>0</v>
      </c>
      <c r="AG447" s="114">
        <v>0</v>
      </c>
      <c r="AH447" s="157">
        <v>0</v>
      </c>
      <c r="AI447" s="105">
        <v>0</v>
      </c>
      <c r="AJ447" s="105">
        <v>0</v>
      </c>
      <c r="AK447" s="105">
        <v>0</v>
      </c>
      <c r="AL447" s="105">
        <v>0</v>
      </c>
      <c r="AM447" s="105">
        <v>0</v>
      </c>
      <c r="AN447" s="105">
        <v>0</v>
      </c>
      <c r="AO447" s="21">
        <f>SUM(AC447:AN447)</f>
        <v>0</v>
      </c>
      <c r="AP447" s="189" t="str">
        <f t="shared" ref="AP447" si="120">+IFERROR(SUM(AC447:AH447)/SUM(P447:U447),"")</f>
        <v/>
      </c>
      <c r="AQ447" s="91" t="str">
        <f>+IF(AP447="","",IF(AND(SUM($P447:U447)=1,SUM($AC447:AH447)=1),"TERMINADA",IF(SUM($P447:U447)=0,"SIN INICIAR",IF(AP447&gt;1,"ADELANTADA",IF(AP447&lt;0.6,"CRÍTICA",IF(AP447&lt;0.95,"EN PROCESO","GESTIÓN NORMAL"))))))</f>
        <v/>
      </c>
      <c r="AR447" s="38" t="str">
        <f t="shared" si="118"/>
        <v/>
      </c>
      <c r="AS447" s="71" t="s">
        <v>1142</v>
      </c>
      <c r="AT447" s="71" t="s">
        <v>1482</v>
      </c>
      <c r="AU447" s="310" t="s">
        <v>1628</v>
      </c>
      <c r="BA447" s="236">
        <f t="shared" si="104"/>
        <v>1</v>
      </c>
    </row>
    <row r="448" spans="1:53" ht="62.25" hidden="1" customHeight="1" outlineLevel="3" x14ac:dyDescent="0.2">
      <c r="A448" s="258"/>
      <c r="B448" s="301"/>
      <c r="C448" s="248" t="s">
        <v>1330</v>
      </c>
      <c r="D448" s="249"/>
      <c r="E448" s="250"/>
      <c r="F448" s="82"/>
      <c r="G448" s="82"/>
      <c r="H448" s="1"/>
      <c r="I448" s="1"/>
      <c r="J448" s="82"/>
      <c r="K448" s="82"/>
      <c r="L448" s="82"/>
      <c r="M448" s="82"/>
      <c r="N448" s="68"/>
      <c r="O448" s="68"/>
      <c r="P448" s="69"/>
      <c r="Q448" s="69"/>
      <c r="R448" s="69"/>
      <c r="S448" s="69"/>
      <c r="T448" s="69"/>
      <c r="U448" s="220"/>
      <c r="V448" s="69"/>
      <c r="W448" s="69"/>
      <c r="X448" s="69"/>
      <c r="Y448" s="69"/>
      <c r="Z448" s="69"/>
      <c r="AA448" s="69"/>
      <c r="AB448" s="200"/>
      <c r="AC448" s="69"/>
      <c r="AD448" s="69"/>
      <c r="AE448" s="69"/>
      <c r="AF448" s="69"/>
      <c r="AG448" s="69"/>
      <c r="AH448" s="220"/>
      <c r="AI448" s="69"/>
      <c r="AJ448" s="69"/>
      <c r="AK448" s="69"/>
      <c r="AL448" s="69"/>
      <c r="AM448" s="69"/>
      <c r="AN448" s="182"/>
      <c r="AO448" s="190">
        <f>SUBTOTAL(1,AO447:AO447)</f>
        <v>0</v>
      </c>
      <c r="AP448" s="190" t="str">
        <f>+AP447</f>
        <v/>
      </c>
      <c r="AQ448" s="91" t="str">
        <f>+IF(AP448="","",IF(AP448&gt;1,"ADELANTADA",IF(AP448&lt;0.6,"CRÍTICA",IF(AP448&lt;0.95,"EN PROCESO","GESTIÓN NORMAL"))))</f>
        <v/>
      </c>
      <c r="AR448" s="38" t="str">
        <f t="shared" ref="AR448:AR454" si="121">+IF(AQ448="","",IF(AQ448="SIN INICIAR","6",IF(AQ448="CRÍTICA","L",IF(AQ448="EN PROCESO","K",IF(AQ448="GESTIÓN NORMAL","J",IF(AQ448="ADELANTADA","Q","B"))))))</f>
        <v/>
      </c>
      <c r="AS448" s="71"/>
      <c r="AT448" s="71"/>
      <c r="AU448" s="232" t="s">
        <v>1632</v>
      </c>
      <c r="BA448" s="236">
        <f t="shared" si="104"/>
        <v>1</v>
      </c>
    </row>
    <row r="449" spans="1:53" ht="27.95" hidden="1" customHeight="1" outlineLevel="4" x14ac:dyDescent="0.2">
      <c r="A449" s="258"/>
      <c r="B449" s="301"/>
      <c r="C449" s="10" t="s">
        <v>72</v>
      </c>
      <c r="D449" s="10" t="s">
        <v>72</v>
      </c>
      <c r="E449" s="10" t="s">
        <v>73</v>
      </c>
      <c r="F449" s="5">
        <v>42401</v>
      </c>
      <c r="G449" s="5">
        <v>42724</v>
      </c>
      <c r="H449" s="10" t="s">
        <v>74</v>
      </c>
      <c r="I449" s="10" t="s">
        <v>75</v>
      </c>
      <c r="J449" s="10" t="s">
        <v>76</v>
      </c>
      <c r="K449" s="10">
        <v>10</v>
      </c>
      <c r="L449" s="6">
        <v>1500000</v>
      </c>
      <c r="M449" s="6">
        <v>15000000</v>
      </c>
      <c r="N449" s="103" t="s">
        <v>193</v>
      </c>
      <c r="O449" s="103" t="s">
        <v>210</v>
      </c>
      <c r="P449" s="104">
        <v>0</v>
      </c>
      <c r="Q449" s="104">
        <v>0.09</v>
      </c>
      <c r="R449" s="104">
        <v>0.09</v>
      </c>
      <c r="S449" s="104">
        <v>9.0909090909090912E-2</v>
      </c>
      <c r="T449" s="50">
        <v>9.0909090909090912E-2</v>
      </c>
      <c r="U449" s="223">
        <v>9.0909090909090912E-2</v>
      </c>
      <c r="V449" s="104">
        <v>9.0909090909090912E-2</v>
      </c>
      <c r="W449" s="104">
        <v>9.0909090909090912E-2</v>
      </c>
      <c r="X449" s="104">
        <v>9.0909090909090912E-2</v>
      </c>
      <c r="Y449" s="104">
        <v>9.0909090909090912E-2</v>
      </c>
      <c r="Z449" s="104">
        <v>9.0909090909090912E-2</v>
      </c>
      <c r="AA449" s="104">
        <v>9.0909090909090912E-2</v>
      </c>
      <c r="AB449" s="224">
        <f t="shared" ref="AB449:AB454" si="122">SUM(P449:AA449)</f>
        <v>0.99818181818181839</v>
      </c>
      <c r="AC449" s="105">
        <v>0</v>
      </c>
      <c r="AD449" s="105">
        <v>0.04</v>
      </c>
      <c r="AE449" s="105">
        <v>0.04</v>
      </c>
      <c r="AF449" s="105">
        <v>0.06</v>
      </c>
      <c r="AG449" s="219">
        <v>0.08</v>
      </c>
      <c r="AH449" s="221">
        <v>0.09</v>
      </c>
      <c r="AI449" s="105">
        <v>0</v>
      </c>
      <c r="AJ449" s="105">
        <v>0</v>
      </c>
      <c r="AK449" s="105">
        <v>0</v>
      </c>
      <c r="AL449" s="105">
        <v>0</v>
      </c>
      <c r="AM449" s="105">
        <v>0</v>
      </c>
      <c r="AN449" s="105">
        <v>0</v>
      </c>
      <c r="AO449" s="21">
        <f t="shared" ref="AO449:AO454" si="123">SUM(AC449:AN449)</f>
        <v>0.31000000000000005</v>
      </c>
      <c r="AP449" s="189">
        <f t="shared" ref="AP449:AP454" si="124">+IFERROR(SUM(AC449:AH449)/SUM(P449:U449),"")</f>
        <v>0.68473895582329325</v>
      </c>
      <c r="AQ449" s="91" t="str">
        <f>+IF(AP449="","",IF(AND(SUM($P449:U449)=1,SUM($AC449:AH449)=1),"TERMINADA",IF(SUM($P449:U449)=0,"SIN INICIAR",IF(AP449&gt;1,"ADELANTADA",IF(AP449&lt;0.6,"CRÍTICA",IF(AP449&lt;0.95,"EN PROCESO","GESTIÓN NORMAL"))))))</f>
        <v>EN PROCESO</v>
      </c>
      <c r="AR449" s="38" t="str">
        <f t="shared" si="121"/>
        <v>K</v>
      </c>
      <c r="AS449" s="71" t="s">
        <v>1103</v>
      </c>
      <c r="AT449" s="71" t="s">
        <v>1103</v>
      </c>
      <c r="AU449" s="71"/>
      <c r="BA449" s="236">
        <f t="shared" si="104"/>
        <v>0.69</v>
      </c>
    </row>
    <row r="450" spans="1:53" ht="27.95" hidden="1" customHeight="1" outlineLevel="4" x14ac:dyDescent="0.2">
      <c r="A450" s="258"/>
      <c r="B450" s="301"/>
      <c r="C450" s="10" t="s">
        <v>72</v>
      </c>
      <c r="D450" s="10" t="s">
        <v>72</v>
      </c>
      <c r="E450" s="10" t="s">
        <v>73</v>
      </c>
      <c r="F450" s="5">
        <v>42401</v>
      </c>
      <c r="G450" s="5">
        <v>42724</v>
      </c>
      <c r="H450" s="10" t="s">
        <v>74</v>
      </c>
      <c r="I450" s="10" t="s">
        <v>75</v>
      </c>
      <c r="J450" s="10" t="s">
        <v>77</v>
      </c>
      <c r="K450" s="10">
        <v>1</v>
      </c>
      <c r="L450" s="6">
        <v>8000000</v>
      </c>
      <c r="M450" s="6">
        <v>8000000</v>
      </c>
      <c r="N450" s="103" t="s">
        <v>193</v>
      </c>
      <c r="O450" s="103" t="s">
        <v>210</v>
      </c>
      <c r="P450" s="104">
        <v>0</v>
      </c>
      <c r="Q450" s="104">
        <v>0.09</v>
      </c>
      <c r="R450" s="104">
        <v>9.0909090909090912E-2</v>
      </c>
      <c r="S450" s="104">
        <v>9.0909090909090912E-2</v>
      </c>
      <c r="T450" s="50">
        <v>9.0909090909090912E-2</v>
      </c>
      <c r="U450" s="223">
        <v>9.0909090909090912E-2</v>
      </c>
      <c r="V450" s="104">
        <v>9.0909090909090912E-2</v>
      </c>
      <c r="W450" s="104">
        <v>9.0909090909090912E-2</v>
      </c>
      <c r="X450" s="104">
        <v>9.0909090909090912E-2</v>
      </c>
      <c r="Y450" s="104">
        <v>9.0909090909090912E-2</v>
      </c>
      <c r="Z450" s="104">
        <v>9.0909090909090912E-2</v>
      </c>
      <c r="AA450" s="104">
        <v>9.0909090909090912E-2</v>
      </c>
      <c r="AB450" s="224">
        <f t="shared" si="122"/>
        <v>0.99909090909090936</v>
      </c>
      <c r="AC450" s="105">
        <v>0</v>
      </c>
      <c r="AD450" s="105">
        <v>0.09</v>
      </c>
      <c r="AE450" s="105">
        <v>0.09</v>
      </c>
      <c r="AF450" s="105">
        <v>0.09</v>
      </c>
      <c r="AG450" s="219">
        <v>0.09</v>
      </c>
      <c r="AH450" s="221">
        <v>0.09</v>
      </c>
      <c r="AI450" s="105">
        <v>0</v>
      </c>
      <c r="AJ450" s="105">
        <v>0</v>
      </c>
      <c r="AK450" s="105">
        <v>0</v>
      </c>
      <c r="AL450" s="105">
        <v>0</v>
      </c>
      <c r="AM450" s="105">
        <v>0</v>
      </c>
      <c r="AN450" s="105">
        <v>0</v>
      </c>
      <c r="AO450" s="21">
        <f t="shared" si="123"/>
        <v>0.44999999999999996</v>
      </c>
      <c r="AP450" s="189">
        <f t="shared" si="124"/>
        <v>0.9919839679358714</v>
      </c>
      <c r="AQ450" s="91" t="str">
        <f>+IF(AP450="","",IF(AND(SUM($P450:U450)=1,SUM($AC450:AH450)=1),"TERMINADA",IF(SUM($P450:U450)=0,"SIN INICIAR",IF(AP450&gt;1,"ADELANTADA",IF(AP450&lt;0.6,"CRÍTICA",IF(AP450&lt;0.95,"EN PROCESO","GESTIÓN NORMAL"))))))</f>
        <v>GESTIÓN NORMAL</v>
      </c>
      <c r="AR450" s="38" t="str">
        <f t="shared" si="121"/>
        <v>J</v>
      </c>
      <c r="AS450" s="71" t="s">
        <v>1116</v>
      </c>
      <c r="AT450" s="71" t="s">
        <v>1116</v>
      </c>
      <c r="AU450" s="71"/>
      <c r="BA450" s="236">
        <f t="shared" si="104"/>
        <v>0.55000000000000004</v>
      </c>
    </row>
    <row r="451" spans="1:53" ht="27.95" hidden="1" customHeight="1" outlineLevel="4" x14ac:dyDescent="0.2">
      <c r="A451" s="258"/>
      <c r="B451" s="301"/>
      <c r="C451" s="10" t="s">
        <v>72</v>
      </c>
      <c r="D451" s="10" t="s">
        <v>72</v>
      </c>
      <c r="E451" s="10" t="s">
        <v>73</v>
      </c>
      <c r="F451" s="5">
        <v>42401</v>
      </c>
      <c r="G451" s="5">
        <v>42724</v>
      </c>
      <c r="H451" s="10" t="s">
        <v>74</v>
      </c>
      <c r="I451" s="10" t="s">
        <v>75</v>
      </c>
      <c r="J451" s="10" t="s">
        <v>78</v>
      </c>
      <c r="K451" s="10">
        <v>2</v>
      </c>
      <c r="L451" s="6">
        <v>1500000</v>
      </c>
      <c r="M451" s="6">
        <v>3000000</v>
      </c>
      <c r="N451" s="103" t="s">
        <v>193</v>
      </c>
      <c r="O451" s="103" t="s">
        <v>210</v>
      </c>
      <c r="P451" s="104">
        <v>0</v>
      </c>
      <c r="Q451" s="104">
        <v>0</v>
      </c>
      <c r="R451" s="104">
        <v>0</v>
      </c>
      <c r="S451" s="104">
        <v>0</v>
      </c>
      <c r="T451" s="50">
        <v>0.5</v>
      </c>
      <c r="U451" s="223">
        <v>0.5</v>
      </c>
      <c r="V451" s="104">
        <v>0</v>
      </c>
      <c r="W451" s="104">
        <v>0</v>
      </c>
      <c r="X451" s="104">
        <v>0</v>
      </c>
      <c r="Y451" s="104">
        <v>0</v>
      </c>
      <c r="Z451" s="104">
        <v>0</v>
      </c>
      <c r="AA451" s="104">
        <v>0</v>
      </c>
      <c r="AB451" s="224">
        <f t="shared" si="122"/>
        <v>1</v>
      </c>
      <c r="AC451" s="105">
        <v>0</v>
      </c>
      <c r="AD451" s="105">
        <v>0</v>
      </c>
      <c r="AE451" s="105">
        <v>0</v>
      </c>
      <c r="AF451" s="105">
        <v>0</v>
      </c>
      <c r="AG451" s="219">
        <v>0.5</v>
      </c>
      <c r="AH451" s="221">
        <v>0.5</v>
      </c>
      <c r="AI451" s="105">
        <v>0</v>
      </c>
      <c r="AJ451" s="105">
        <v>0</v>
      </c>
      <c r="AK451" s="105">
        <v>0</v>
      </c>
      <c r="AL451" s="105">
        <v>0</v>
      </c>
      <c r="AM451" s="105">
        <v>0</v>
      </c>
      <c r="AN451" s="105">
        <v>0</v>
      </c>
      <c r="AO451" s="21">
        <f t="shared" si="123"/>
        <v>1</v>
      </c>
      <c r="AP451" s="189">
        <f t="shared" si="124"/>
        <v>1</v>
      </c>
      <c r="AQ451" s="91" t="str">
        <f>+IF(AP451="","",IF(AND(SUM($P451:U451)=1,SUM($AC451:AH451)=1),"TERMINADA",IF(SUM($P451:U451)=0,"SIN INICIAR",IF(AP451&gt;1,"ADELANTADA",IF(AP451&lt;0.6,"CRÍTICA",IF(AP451&lt;0.95,"EN PROCESO","GESTIÓN NORMAL"))))))</f>
        <v>TERMINADA</v>
      </c>
      <c r="AR451" s="38" t="str">
        <f t="shared" si="121"/>
        <v>B</v>
      </c>
      <c r="AS451" s="71" t="s">
        <v>1117</v>
      </c>
      <c r="AT451" s="71" t="s">
        <v>1117</v>
      </c>
      <c r="AU451" s="71"/>
      <c r="BA451" s="236">
        <f t="shared" ref="BA451:BA505" si="125">100%-AO451</f>
        <v>0</v>
      </c>
    </row>
    <row r="452" spans="1:53" ht="27.95" hidden="1" customHeight="1" outlineLevel="4" x14ac:dyDescent="0.2">
      <c r="A452" s="258"/>
      <c r="B452" s="301"/>
      <c r="C452" s="10" t="s">
        <v>72</v>
      </c>
      <c r="D452" s="10" t="s">
        <v>72</v>
      </c>
      <c r="E452" s="10" t="s">
        <v>73</v>
      </c>
      <c r="F452" s="5">
        <v>42401</v>
      </c>
      <c r="G452" s="5">
        <v>42724</v>
      </c>
      <c r="H452" s="10" t="s">
        <v>74</v>
      </c>
      <c r="I452" s="10" t="s">
        <v>75</v>
      </c>
      <c r="J452" s="10" t="s">
        <v>79</v>
      </c>
      <c r="K452" s="10">
        <v>1</v>
      </c>
      <c r="L452" s="6">
        <v>112000000</v>
      </c>
      <c r="M452" s="6">
        <v>112000000</v>
      </c>
      <c r="N452" s="103" t="s">
        <v>193</v>
      </c>
      <c r="O452" s="103" t="s">
        <v>905</v>
      </c>
      <c r="P452" s="104">
        <v>0</v>
      </c>
      <c r="Q452" s="104">
        <v>0</v>
      </c>
      <c r="R452" s="104">
        <v>0</v>
      </c>
      <c r="S452" s="104">
        <v>0</v>
      </c>
      <c r="T452" s="50">
        <v>0.2</v>
      </c>
      <c r="U452" s="223">
        <v>0.2</v>
      </c>
      <c r="V452" s="104">
        <v>0.2</v>
      </c>
      <c r="W452" s="104">
        <v>0.2</v>
      </c>
      <c r="X452" s="104">
        <v>0.2</v>
      </c>
      <c r="Y452" s="104">
        <v>0</v>
      </c>
      <c r="Z452" s="104">
        <v>0</v>
      </c>
      <c r="AA452" s="104">
        <v>0</v>
      </c>
      <c r="AB452" s="224">
        <f t="shared" si="122"/>
        <v>1</v>
      </c>
      <c r="AC452" s="105">
        <v>0</v>
      </c>
      <c r="AD452" s="105">
        <v>0</v>
      </c>
      <c r="AE452" s="105">
        <v>0</v>
      </c>
      <c r="AF452" s="105">
        <v>0</v>
      </c>
      <c r="AG452" s="219">
        <v>0.1</v>
      </c>
      <c r="AH452" s="221">
        <v>0.25</v>
      </c>
      <c r="AI452" s="105">
        <v>0</v>
      </c>
      <c r="AJ452" s="105">
        <v>0</v>
      </c>
      <c r="AK452" s="105">
        <v>0</v>
      </c>
      <c r="AL452" s="105">
        <v>0</v>
      </c>
      <c r="AM452" s="105">
        <v>0</v>
      </c>
      <c r="AN452" s="105">
        <v>0</v>
      </c>
      <c r="AO452" s="21">
        <f t="shared" si="123"/>
        <v>0.35</v>
      </c>
      <c r="AP452" s="189">
        <f t="shared" si="124"/>
        <v>0.87499999999999989</v>
      </c>
      <c r="AQ452" s="91" t="str">
        <f>+IF(AP452="","",IF(AND(SUM($P452:U452)=1,SUM($AC452:AH452)=1),"TERMINADA",IF(SUM($P452:U452)=0,"SIN INICIAR",IF(AP452&gt;1,"ADELANTADA",IF(AP452&lt;0.6,"CRÍTICA",IF(AP452&lt;0.95,"EN PROCESO","GESTIÓN NORMAL"))))))</f>
        <v>EN PROCESO</v>
      </c>
      <c r="AR452" s="38" t="str">
        <f t="shared" si="121"/>
        <v>K</v>
      </c>
      <c r="AS452" s="71" t="s">
        <v>1118</v>
      </c>
      <c r="AT452" s="71" t="s">
        <v>1118</v>
      </c>
      <c r="AU452" s="71"/>
      <c r="BA452" s="236">
        <f t="shared" si="125"/>
        <v>0.65</v>
      </c>
    </row>
    <row r="453" spans="1:53" ht="27.95" hidden="1" customHeight="1" outlineLevel="4" x14ac:dyDescent="0.2">
      <c r="A453" s="258"/>
      <c r="B453" s="301"/>
      <c r="C453" s="10" t="s">
        <v>72</v>
      </c>
      <c r="D453" s="10" t="s">
        <v>72</v>
      </c>
      <c r="E453" s="10" t="s">
        <v>73</v>
      </c>
      <c r="F453" s="5">
        <v>42401</v>
      </c>
      <c r="G453" s="5">
        <v>42724</v>
      </c>
      <c r="H453" s="10" t="s">
        <v>74</v>
      </c>
      <c r="I453" s="10" t="s">
        <v>75</v>
      </c>
      <c r="J453" s="10" t="s">
        <v>963</v>
      </c>
      <c r="K453" s="10">
        <v>3</v>
      </c>
      <c r="L453" s="6">
        <v>20500000</v>
      </c>
      <c r="M453" s="6">
        <v>61500000</v>
      </c>
      <c r="N453" s="103" t="s">
        <v>192</v>
      </c>
      <c r="O453" s="103" t="s">
        <v>192</v>
      </c>
      <c r="P453" s="104">
        <v>1</v>
      </c>
      <c r="Q453" s="104">
        <v>0</v>
      </c>
      <c r="R453" s="104">
        <v>0</v>
      </c>
      <c r="S453" s="104">
        <v>0</v>
      </c>
      <c r="T453" s="50">
        <v>0</v>
      </c>
      <c r="U453" s="223">
        <v>0</v>
      </c>
      <c r="V453" s="104">
        <v>0</v>
      </c>
      <c r="W453" s="104">
        <v>0</v>
      </c>
      <c r="X453" s="104">
        <v>0</v>
      </c>
      <c r="Y453" s="104">
        <v>0</v>
      </c>
      <c r="Z453" s="104">
        <v>0</v>
      </c>
      <c r="AA453" s="104">
        <v>0</v>
      </c>
      <c r="AB453" s="224">
        <f t="shared" si="122"/>
        <v>1</v>
      </c>
      <c r="AC453" s="105">
        <v>1</v>
      </c>
      <c r="AD453" s="105">
        <v>0</v>
      </c>
      <c r="AE453" s="105">
        <v>0</v>
      </c>
      <c r="AF453" s="105">
        <v>0</v>
      </c>
      <c r="AG453" s="219">
        <v>0</v>
      </c>
      <c r="AH453" s="221">
        <v>0</v>
      </c>
      <c r="AI453" s="105">
        <v>0</v>
      </c>
      <c r="AJ453" s="105">
        <v>0</v>
      </c>
      <c r="AK453" s="105">
        <v>0</v>
      </c>
      <c r="AL453" s="105">
        <v>0</v>
      </c>
      <c r="AM453" s="105">
        <v>0</v>
      </c>
      <c r="AN453" s="105">
        <v>0</v>
      </c>
      <c r="AO453" s="21">
        <f t="shared" si="123"/>
        <v>1</v>
      </c>
      <c r="AP453" s="189">
        <f t="shared" si="124"/>
        <v>1</v>
      </c>
      <c r="AQ453" s="91" t="str">
        <f>+IF(AP453="","",IF(AND(SUM($P453:U453)=1,SUM($AC453:AH453)=1),"TERMINADA",IF(SUM($P453:U453)=0,"SIN INICIAR",IF(AP453&gt;1,"ADELANTADA",IF(AP453&lt;0.6,"CRÍTICA",IF(AP453&lt;0.95,"EN PROCESO","GESTIÓN NORMAL"))))))</f>
        <v>TERMINADA</v>
      </c>
      <c r="AR453" s="38" t="str">
        <f t="shared" si="121"/>
        <v>B</v>
      </c>
      <c r="AS453" s="71"/>
      <c r="AT453" s="71"/>
      <c r="AU453" s="71"/>
      <c r="BA453" s="236">
        <f t="shared" si="125"/>
        <v>0</v>
      </c>
    </row>
    <row r="454" spans="1:53" ht="27.95" hidden="1" customHeight="1" outlineLevel="4" x14ac:dyDescent="0.2">
      <c r="A454" s="258"/>
      <c r="B454" s="301"/>
      <c r="C454" s="10" t="s">
        <v>72</v>
      </c>
      <c r="D454" s="10" t="s">
        <v>72</v>
      </c>
      <c r="E454" s="10" t="s">
        <v>73</v>
      </c>
      <c r="F454" s="5">
        <v>42401</v>
      </c>
      <c r="G454" s="5">
        <v>42724</v>
      </c>
      <c r="H454" s="10" t="s">
        <v>74</v>
      </c>
      <c r="I454" s="10" t="s">
        <v>75</v>
      </c>
      <c r="J454" s="10" t="s">
        <v>80</v>
      </c>
      <c r="K454" s="10">
        <v>0</v>
      </c>
      <c r="L454" s="6">
        <v>0</v>
      </c>
      <c r="M454" s="6">
        <v>0</v>
      </c>
      <c r="N454" s="103" t="s">
        <v>193</v>
      </c>
      <c r="O454" s="103" t="s">
        <v>205</v>
      </c>
      <c r="P454" s="104">
        <v>0</v>
      </c>
      <c r="Q454" s="104">
        <v>0</v>
      </c>
      <c r="R454" s="104">
        <v>0</v>
      </c>
      <c r="S454" s="104">
        <v>0</v>
      </c>
      <c r="T454" s="50">
        <v>0</v>
      </c>
      <c r="U454" s="223">
        <v>0</v>
      </c>
      <c r="V454" s="104">
        <v>0</v>
      </c>
      <c r="W454" s="104">
        <v>0</v>
      </c>
      <c r="X454" s="104">
        <v>0</v>
      </c>
      <c r="Y454" s="104">
        <v>0</v>
      </c>
      <c r="Z454" s="104">
        <v>0</v>
      </c>
      <c r="AA454" s="104">
        <v>1</v>
      </c>
      <c r="AB454" s="224">
        <f t="shared" si="122"/>
        <v>1</v>
      </c>
      <c r="AC454" s="105">
        <v>0</v>
      </c>
      <c r="AD454" s="105">
        <v>0</v>
      </c>
      <c r="AE454" s="105">
        <v>0</v>
      </c>
      <c r="AF454" s="105">
        <v>0</v>
      </c>
      <c r="AG454" s="219">
        <v>0</v>
      </c>
      <c r="AH454" s="221">
        <v>0</v>
      </c>
      <c r="AI454" s="105">
        <v>0</v>
      </c>
      <c r="AJ454" s="105">
        <v>0</v>
      </c>
      <c r="AK454" s="105">
        <v>0</v>
      </c>
      <c r="AL454" s="105">
        <v>0</v>
      </c>
      <c r="AM454" s="105">
        <v>0</v>
      </c>
      <c r="AN454" s="105">
        <v>0</v>
      </c>
      <c r="AO454" s="21">
        <f t="shared" si="123"/>
        <v>0</v>
      </c>
      <c r="AP454" s="189" t="str">
        <f t="shared" si="124"/>
        <v/>
      </c>
      <c r="AQ454" s="91" t="str">
        <f>+IF(AP454="","",IF(AND(SUM($P454:U454)=1,SUM($AC454:AH454)=1),"TERMINADA",IF(SUM($P454:U454)=0,"SIN INICIAR",IF(AP454&gt;1,"ADELANTADA",IF(AP454&lt;0.6,"CRÍTICA",IF(AP454&lt;0.95,"EN PROCESO","GESTIÓN NORMAL"))))))</f>
        <v/>
      </c>
      <c r="AR454" s="38" t="str">
        <f t="shared" si="121"/>
        <v/>
      </c>
      <c r="AS454" s="71" t="s">
        <v>1119</v>
      </c>
      <c r="AT454" s="71" t="s">
        <v>1119</v>
      </c>
      <c r="AU454" s="71"/>
      <c r="BA454" s="236">
        <f t="shared" si="125"/>
        <v>1</v>
      </c>
    </row>
    <row r="455" spans="1:53" ht="45.95" hidden="1" customHeight="1" outlineLevel="3" x14ac:dyDescent="0.2">
      <c r="A455" s="258"/>
      <c r="B455" s="301"/>
      <c r="C455" s="248" t="s">
        <v>1331</v>
      </c>
      <c r="D455" s="249"/>
      <c r="E455" s="250"/>
      <c r="F455" s="82"/>
      <c r="G455" s="82"/>
      <c r="H455" s="1"/>
      <c r="I455" s="1"/>
      <c r="J455" s="82"/>
      <c r="K455" s="82"/>
      <c r="L455" s="82"/>
      <c r="M455" s="82"/>
      <c r="N455" s="68"/>
      <c r="O455" s="68"/>
      <c r="P455" s="69"/>
      <c r="Q455" s="69"/>
      <c r="R455" s="69"/>
      <c r="S455" s="69"/>
      <c r="T455" s="69"/>
      <c r="U455" s="144"/>
      <c r="V455" s="69"/>
      <c r="W455" s="69"/>
      <c r="X455" s="69"/>
      <c r="Y455" s="69"/>
      <c r="Z455" s="69"/>
      <c r="AA455" s="69"/>
      <c r="AB455" s="200"/>
      <c r="AC455" s="69"/>
      <c r="AD455" s="69"/>
      <c r="AE455" s="69"/>
      <c r="AF455" s="69"/>
      <c r="AG455" s="69"/>
      <c r="AH455" s="144"/>
      <c r="AI455" s="69"/>
      <c r="AJ455" s="69"/>
      <c r="AK455" s="69"/>
      <c r="AL455" s="69"/>
      <c r="AM455" s="69"/>
      <c r="AN455" s="182"/>
      <c r="AO455" s="190">
        <f>SUBTOTAL(1,AO449:AO454)</f>
        <v>0.51833333333333331</v>
      </c>
      <c r="AP455" s="190">
        <f>SUBTOTAL(1,AP449:AP454)</f>
        <v>0.910344584751833</v>
      </c>
      <c r="AQ455" s="91" t="str">
        <f>+IF(AP455="","",IF(AP455&gt;1,"ADELANTADA",IF(AP455&lt;0.6,"CRÍTICA",IF(AP455&lt;0.95,"EN PROCESO","GESTIÓN NORMAL"))))</f>
        <v>EN PROCESO</v>
      </c>
      <c r="AR455" s="38" t="str">
        <f t="shared" si="118"/>
        <v>K</v>
      </c>
      <c r="AS455" s="71"/>
      <c r="AT455" s="71"/>
      <c r="BA455" s="236">
        <f t="shared" si="125"/>
        <v>0.48166666666666669</v>
      </c>
    </row>
    <row r="456" spans="1:53" ht="27.95" hidden="1" customHeight="1" outlineLevel="4" x14ac:dyDescent="0.2">
      <c r="A456" s="258"/>
      <c r="B456" s="301"/>
      <c r="C456" s="10" t="str">
        <f>+E456</f>
        <v>Mejoramiento del sistema de iluminación en las sedes de la Escuela</v>
      </c>
      <c r="D456" s="10" t="s">
        <v>82</v>
      </c>
      <c r="E456" s="10" t="s">
        <v>82</v>
      </c>
      <c r="F456" s="5">
        <v>42381</v>
      </c>
      <c r="G456" s="5">
        <v>42724</v>
      </c>
      <c r="H456" s="10" t="s">
        <v>83</v>
      </c>
      <c r="I456" s="10" t="s">
        <v>75</v>
      </c>
      <c r="J456" s="10" t="s">
        <v>84</v>
      </c>
      <c r="K456" s="10">
        <v>8</v>
      </c>
      <c r="L456" s="6">
        <v>27000000</v>
      </c>
      <c r="M456" s="6">
        <v>216000000</v>
      </c>
      <c r="N456" s="103" t="s">
        <v>192</v>
      </c>
      <c r="O456" s="103" t="s">
        <v>210</v>
      </c>
      <c r="P456" s="104">
        <v>8.3333333333333343E-2</v>
      </c>
      <c r="Q456" s="104">
        <v>8.3333333333333343E-2</v>
      </c>
      <c r="R456" s="104">
        <v>8.3333333333333343E-2</v>
      </c>
      <c r="S456" s="104">
        <v>8.3333333333333343E-2</v>
      </c>
      <c r="T456" s="104">
        <v>8.3333333333333343E-2</v>
      </c>
      <c r="U456" s="143">
        <v>8.3333333333333343E-2</v>
      </c>
      <c r="V456" s="104">
        <v>8.3333333333333343E-2</v>
      </c>
      <c r="W456" s="104">
        <v>8.3333333333333343E-2</v>
      </c>
      <c r="X456" s="104">
        <v>8.3333333333333343E-2</v>
      </c>
      <c r="Y456" s="104">
        <v>8.3333333333333343E-2</v>
      </c>
      <c r="Z456" s="104">
        <v>8.3333333333333343E-2</v>
      </c>
      <c r="AA456" s="104">
        <v>8.3333333333333343E-2</v>
      </c>
      <c r="AB456" s="198">
        <f>SUM(P456:AA456)</f>
        <v>1.0000000000000002</v>
      </c>
      <c r="AC456" s="105">
        <v>0.08</v>
      </c>
      <c r="AD456" s="105">
        <v>0.08</v>
      </c>
      <c r="AE456" s="105">
        <v>0.08</v>
      </c>
      <c r="AF456" s="105">
        <v>0.08</v>
      </c>
      <c r="AG456" s="104">
        <v>0.08</v>
      </c>
      <c r="AH456" s="143">
        <v>0.08</v>
      </c>
      <c r="AI456" s="105">
        <v>0</v>
      </c>
      <c r="AJ456" s="105">
        <v>0</v>
      </c>
      <c r="AK456" s="105">
        <v>0</v>
      </c>
      <c r="AL456" s="105">
        <v>0</v>
      </c>
      <c r="AM456" s="105">
        <v>0</v>
      </c>
      <c r="AN456" s="105">
        <v>0</v>
      </c>
      <c r="AO456" s="21">
        <f>SUM(AC456:AN456)</f>
        <v>0.48000000000000004</v>
      </c>
      <c r="AP456" s="189">
        <f t="shared" ref="AP456" si="126">+IFERROR(SUM(AC456:AH456)/SUM(P456:U456),"")</f>
        <v>0.95999999999999985</v>
      </c>
      <c r="AQ456" s="91" t="str">
        <f>+IF(AP456="","",IF(AND(SUM($P456:U456)=1,SUM($AC456:AH456)=1),"TERMINADA",IF(SUM($P456:U456)=0,"SIN INICIAR",IF(AP456&gt;1,"ADELANTADA",IF(AP456&lt;0.6,"CRÍTICA",IF(AP456&lt;0.95,"EN PROCESO","GESTIÓN NORMAL"))))))</f>
        <v>GESTIÓN NORMAL</v>
      </c>
      <c r="AR456" s="38" t="str">
        <f t="shared" si="118"/>
        <v>J</v>
      </c>
      <c r="AS456" s="73" t="s">
        <v>1120</v>
      </c>
      <c r="AT456" s="73" t="s">
        <v>1120</v>
      </c>
      <c r="AU456" s="73"/>
      <c r="BA456" s="236">
        <f t="shared" si="125"/>
        <v>0.52</v>
      </c>
    </row>
    <row r="457" spans="1:53" ht="44.1" hidden="1" customHeight="1" outlineLevel="3" x14ac:dyDescent="0.2">
      <c r="A457" s="258"/>
      <c r="B457" s="301"/>
      <c r="C457" s="248" t="s">
        <v>1332</v>
      </c>
      <c r="D457" s="249"/>
      <c r="E457" s="250"/>
      <c r="F457" s="82"/>
      <c r="G457" s="82"/>
      <c r="H457" s="1"/>
      <c r="I457" s="1"/>
      <c r="J457" s="82"/>
      <c r="K457" s="82"/>
      <c r="L457" s="82"/>
      <c r="M457" s="82"/>
      <c r="N457" s="68"/>
      <c r="O457" s="68"/>
      <c r="P457" s="69"/>
      <c r="Q457" s="69"/>
      <c r="R457" s="69"/>
      <c r="S457" s="69"/>
      <c r="T457" s="69"/>
      <c r="U457" s="144"/>
      <c r="V457" s="69"/>
      <c r="W457" s="69"/>
      <c r="X457" s="69"/>
      <c r="Y457" s="69"/>
      <c r="Z457" s="69"/>
      <c r="AA457" s="69"/>
      <c r="AB457" s="200"/>
      <c r="AC457" s="69"/>
      <c r="AD457" s="69"/>
      <c r="AE457" s="69"/>
      <c r="AF457" s="69"/>
      <c r="AG457" s="69"/>
      <c r="AH457" s="144"/>
      <c r="AI457" s="69"/>
      <c r="AJ457" s="69"/>
      <c r="AK457" s="69"/>
      <c r="AL457" s="69"/>
      <c r="AM457" s="69"/>
      <c r="AN457" s="182"/>
      <c r="AO457" s="190">
        <f>SUBTOTAL(1,AO456:AO456)</f>
        <v>0.48000000000000004</v>
      </c>
      <c r="AP457" s="190">
        <f>SUBTOTAL(1,AP456:AP456)</f>
        <v>0.95999999999999985</v>
      </c>
      <c r="AQ457" s="91" t="str">
        <f>+IF(AP457="","",IF(AP457&gt;1,"ADELANTADA",IF(AP457&lt;0.6,"CRÍTICA",IF(AP457&lt;0.95,"EN PROCESO","GESTIÓN NORMAL"))))</f>
        <v>GESTIÓN NORMAL</v>
      </c>
      <c r="AR457" s="38" t="str">
        <f t="shared" si="118"/>
        <v>J</v>
      </c>
      <c r="AS457" s="73"/>
      <c r="AT457" s="73" t="s">
        <v>1538</v>
      </c>
      <c r="AU457" s="73"/>
      <c r="BA457" s="236">
        <f t="shared" si="125"/>
        <v>0.52</v>
      </c>
    </row>
    <row r="458" spans="1:53" ht="27.95" hidden="1" customHeight="1" outlineLevel="4" x14ac:dyDescent="0.2">
      <c r="A458" s="258"/>
      <c r="B458" s="301"/>
      <c r="C458" s="225" t="s">
        <v>81</v>
      </c>
      <c r="D458" s="225" t="s">
        <v>81</v>
      </c>
      <c r="E458" s="225" t="s">
        <v>124</v>
      </c>
      <c r="F458" s="226">
        <v>42401</v>
      </c>
      <c r="G458" s="226">
        <v>42724</v>
      </c>
      <c r="H458" s="225" t="s">
        <v>125</v>
      </c>
      <c r="I458" s="225" t="s">
        <v>126</v>
      </c>
      <c r="J458" s="225" t="s">
        <v>127</v>
      </c>
      <c r="K458" s="225">
        <v>2</v>
      </c>
      <c r="L458" s="227">
        <v>2000000000</v>
      </c>
      <c r="M458" s="227">
        <f t="shared" ref="M458:M464" si="127">+L458*K458</f>
        <v>4000000000</v>
      </c>
      <c r="N458" s="228" t="s">
        <v>193</v>
      </c>
      <c r="O458" s="228" t="s">
        <v>210</v>
      </c>
      <c r="P458" s="143">
        <v>0</v>
      </c>
      <c r="Q458" s="143">
        <v>9.0909090909090912E-2</v>
      </c>
      <c r="R458" s="143">
        <v>9.0909090909090912E-2</v>
      </c>
      <c r="S458" s="143">
        <v>9.0909090909090912E-2</v>
      </c>
      <c r="T458" s="143">
        <v>9.0909090909090912E-2</v>
      </c>
      <c r="U458" s="143">
        <v>9.0909090909090912E-2</v>
      </c>
      <c r="V458" s="143">
        <v>9.0909090909090912E-2</v>
      </c>
      <c r="W458" s="143">
        <v>9.0909090909090912E-2</v>
      </c>
      <c r="X458" s="143">
        <v>9.0909090909090912E-2</v>
      </c>
      <c r="Y458" s="143">
        <v>9.0909090909090912E-2</v>
      </c>
      <c r="Z458" s="143">
        <v>9.0909090909090912E-2</v>
      </c>
      <c r="AA458" s="143">
        <v>9.0909090909090912E-2</v>
      </c>
      <c r="AB458" s="229">
        <f t="shared" ref="AB458:AB477" si="128">SUM(P458:AA458)</f>
        <v>1.0000000000000002</v>
      </c>
      <c r="AC458" s="146">
        <v>0</v>
      </c>
      <c r="AD458" s="146">
        <v>0</v>
      </c>
      <c r="AE458" s="146">
        <v>0</v>
      </c>
      <c r="AF458" s="146">
        <v>0</v>
      </c>
      <c r="AG458" s="146">
        <v>0</v>
      </c>
      <c r="AH458" s="146">
        <v>0</v>
      </c>
      <c r="AI458" s="146">
        <v>0</v>
      </c>
      <c r="AJ458" s="146">
        <v>0</v>
      </c>
      <c r="AK458" s="146">
        <v>0</v>
      </c>
      <c r="AL458" s="146">
        <v>0</v>
      </c>
      <c r="AM458" s="146">
        <v>0</v>
      </c>
      <c r="AN458" s="146">
        <v>0</v>
      </c>
      <c r="AO458" s="21">
        <f t="shared" ref="AO458:AO464" si="129">SUM(AC458:AN458)</f>
        <v>0</v>
      </c>
      <c r="AP458" s="189">
        <f t="shared" ref="AP458:AP477" si="130">+IFERROR(SUM(AC458:AH458)/SUM(P458:U458),"")</f>
        <v>0</v>
      </c>
      <c r="AQ458" s="91" t="str">
        <f>+IF(AP458="","",IF(AND(SUM($P458:U458)=1,SUM($AC458:AH458)=1),"TERMINADA",IF(SUM($P458:U458)=0,"SIN INICIAR",IF(AP458&gt;1,"ADELANTADA",IF(AP458&lt;0.6,"CRÍTICA",IF(AP458&lt;0.95,"EN PROCESO","GESTIÓN NORMAL"))))))</f>
        <v>CRÍTICA</v>
      </c>
      <c r="AR458" s="38" t="str">
        <f t="shared" si="118"/>
        <v>L</v>
      </c>
      <c r="AS458" s="71" t="s">
        <v>1130</v>
      </c>
      <c r="AT458" s="71" t="s">
        <v>1130</v>
      </c>
      <c r="AU458" s="179" t="s">
        <v>1630</v>
      </c>
      <c r="BA458" s="236">
        <f t="shared" si="125"/>
        <v>1</v>
      </c>
    </row>
    <row r="459" spans="1:53" ht="38.25" hidden="1" customHeight="1" outlineLevel="4" x14ac:dyDescent="0.2">
      <c r="A459" s="258"/>
      <c r="B459" s="301"/>
      <c r="C459" s="10" t="s">
        <v>81</v>
      </c>
      <c r="D459" s="10" t="s">
        <v>81</v>
      </c>
      <c r="E459" s="10" t="s">
        <v>160</v>
      </c>
      <c r="F459" s="5">
        <v>42401</v>
      </c>
      <c r="G459" s="5">
        <v>42724</v>
      </c>
      <c r="H459" s="10" t="s">
        <v>161</v>
      </c>
      <c r="I459" s="10" t="s">
        <v>75</v>
      </c>
      <c r="J459" s="10" t="s">
        <v>162</v>
      </c>
      <c r="K459" s="10">
        <v>1</v>
      </c>
      <c r="L459" s="6">
        <v>55000000</v>
      </c>
      <c r="M459" s="6">
        <f t="shared" si="127"/>
        <v>55000000</v>
      </c>
      <c r="N459" s="103" t="s">
        <v>182</v>
      </c>
      <c r="O459" s="103" t="s">
        <v>210</v>
      </c>
      <c r="P459" s="104">
        <v>0</v>
      </c>
      <c r="Q459" s="104">
        <v>0</v>
      </c>
      <c r="R459" s="104">
        <v>0</v>
      </c>
      <c r="S459" s="104">
        <v>0</v>
      </c>
      <c r="T459" s="143">
        <v>0</v>
      </c>
      <c r="U459" s="104">
        <v>0</v>
      </c>
      <c r="V459" s="105">
        <f>100%/6</f>
        <v>0.16666666666666666</v>
      </c>
      <c r="W459" s="105">
        <f t="shared" ref="W459:AA459" si="131">100%/6</f>
        <v>0.16666666666666666</v>
      </c>
      <c r="X459" s="105">
        <f t="shared" si="131"/>
        <v>0.16666666666666666</v>
      </c>
      <c r="Y459" s="105">
        <f t="shared" si="131"/>
        <v>0.16666666666666666</v>
      </c>
      <c r="Z459" s="105">
        <f t="shared" si="131"/>
        <v>0.16666666666666666</v>
      </c>
      <c r="AA459" s="105">
        <f t="shared" si="131"/>
        <v>0.16666666666666666</v>
      </c>
      <c r="AB459" s="217">
        <f t="shared" si="128"/>
        <v>0.99999999999999989</v>
      </c>
      <c r="AC459" s="105">
        <v>0</v>
      </c>
      <c r="AE459" s="105">
        <v>0</v>
      </c>
      <c r="AF459" s="105">
        <v>0</v>
      </c>
      <c r="AG459" s="218">
        <v>0</v>
      </c>
      <c r="AH459" s="105">
        <v>0</v>
      </c>
      <c r="AI459" s="105">
        <v>0</v>
      </c>
      <c r="AJ459" s="105">
        <v>0</v>
      </c>
      <c r="AK459" s="105">
        <v>0</v>
      </c>
      <c r="AL459" s="105">
        <v>0</v>
      </c>
      <c r="AM459" s="105">
        <v>0</v>
      </c>
      <c r="AN459" s="105">
        <v>0</v>
      </c>
      <c r="AO459" s="21">
        <f t="shared" si="129"/>
        <v>0</v>
      </c>
      <c r="AP459" s="189" t="str">
        <f t="shared" si="130"/>
        <v/>
      </c>
      <c r="AQ459" s="91" t="str">
        <f>+IF(AP459="","",IF(AND(SUM($P459:U459)=1,SUM($AC459:AH459)=1),"TERMINADA",IF(SUM($P459:U459)=0,"SIN INICIAR",IF(AP459&gt;1,"ADELANTADA",IF(AP459&lt;0.6,"CRÍTICA",IF(AP459&lt;0.95,"EN PROCESO","GESTIÓN NORMAL"))))))</f>
        <v/>
      </c>
      <c r="AR459" s="38" t="str">
        <f t="shared" si="118"/>
        <v/>
      </c>
      <c r="AS459" s="71" t="s">
        <v>999</v>
      </c>
      <c r="AT459" s="71" t="s">
        <v>999</v>
      </c>
      <c r="AU459" s="311" t="s">
        <v>1633</v>
      </c>
      <c r="BA459" s="236">
        <f t="shared" si="125"/>
        <v>1</v>
      </c>
    </row>
    <row r="460" spans="1:53" ht="27.95" hidden="1" customHeight="1" outlineLevel="4" x14ac:dyDescent="0.2">
      <c r="A460" s="258"/>
      <c r="B460" s="301"/>
      <c r="C460" s="10" t="s">
        <v>81</v>
      </c>
      <c r="D460" s="10" t="s">
        <v>81</v>
      </c>
      <c r="E460" s="10" t="s">
        <v>119</v>
      </c>
      <c r="F460" s="5">
        <v>42401</v>
      </c>
      <c r="G460" s="5">
        <v>42724</v>
      </c>
      <c r="H460" s="10" t="s">
        <v>966</v>
      </c>
      <c r="I460" s="10" t="s">
        <v>36</v>
      </c>
      <c r="J460" s="10" t="s">
        <v>120</v>
      </c>
      <c r="K460" s="10">
        <v>1</v>
      </c>
      <c r="L460" s="6">
        <v>45000000</v>
      </c>
      <c r="M460" s="6">
        <f t="shared" si="127"/>
        <v>45000000</v>
      </c>
      <c r="N460" s="103" t="s">
        <v>193</v>
      </c>
      <c r="O460" s="103" t="s">
        <v>210</v>
      </c>
      <c r="P460" s="104">
        <v>0</v>
      </c>
      <c r="Q460" s="104">
        <v>9.0909090909090912E-2</v>
      </c>
      <c r="R460" s="104">
        <v>9.0909090909090912E-2</v>
      </c>
      <c r="S460" s="104">
        <v>9.0909090909090912E-2</v>
      </c>
      <c r="T460" s="143">
        <v>9.0909090909090912E-2</v>
      </c>
      <c r="U460" s="104">
        <v>9.0909090909090912E-2</v>
      </c>
      <c r="V460" s="104">
        <v>9.0909090909090912E-2</v>
      </c>
      <c r="W460" s="104">
        <v>9.0909090909090912E-2</v>
      </c>
      <c r="X460" s="104">
        <v>9.0909090909090912E-2</v>
      </c>
      <c r="Y460" s="104">
        <v>9.0909090909090912E-2</v>
      </c>
      <c r="Z460" s="104">
        <v>9.0909090909090912E-2</v>
      </c>
      <c r="AA460" s="104">
        <v>9.0909090909090912E-2</v>
      </c>
      <c r="AB460" s="217">
        <f t="shared" si="128"/>
        <v>1.0000000000000002</v>
      </c>
      <c r="AC460" s="105">
        <v>0</v>
      </c>
      <c r="AD460" s="105">
        <v>0.09</v>
      </c>
      <c r="AE460" s="105">
        <v>0.09</v>
      </c>
      <c r="AF460" s="105">
        <v>0.09</v>
      </c>
      <c r="AG460" s="218">
        <v>0.09</v>
      </c>
      <c r="AH460" s="105">
        <v>0</v>
      </c>
      <c r="AI460" s="105">
        <v>0</v>
      </c>
      <c r="AJ460" s="105">
        <v>0</v>
      </c>
      <c r="AK460" s="105">
        <v>0</v>
      </c>
      <c r="AL460" s="105">
        <v>0</v>
      </c>
      <c r="AM460" s="105">
        <v>0</v>
      </c>
      <c r="AN460" s="105">
        <v>0</v>
      </c>
      <c r="AO460" s="21">
        <f t="shared" si="129"/>
        <v>0.36</v>
      </c>
      <c r="AP460" s="189">
        <f t="shared" si="130"/>
        <v>0.79199999999999993</v>
      </c>
      <c r="AQ460" s="91" t="str">
        <f>+IF(AP460="","",IF(AND(SUM($P460:U460)=1,SUM($AC460:AH460)=1),"TERMINADA",IF(SUM($P460:U460)=0,"SIN INICIAR",IF(AP460&gt;1,"ADELANTADA",IF(AP460&lt;0.6,"CRÍTICA",IF(AP460&lt;0.95,"EN PROCESO","GESTIÓN NORMAL"))))))</f>
        <v>EN PROCESO</v>
      </c>
      <c r="AR460" s="38" t="str">
        <f t="shared" si="118"/>
        <v>K</v>
      </c>
      <c r="AS460" s="71" t="s">
        <v>1000</v>
      </c>
      <c r="AT460" s="71" t="s">
        <v>1000</v>
      </c>
      <c r="AU460" s="71"/>
      <c r="BA460" s="236">
        <f t="shared" si="125"/>
        <v>0.64</v>
      </c>
    </row>
    <row r="461" spans="1:53" ht="48" hidden="1" outlineLevel="4" x14ac:dyDescent="0.2">
      <c r="A461" s="258"/>
      <c r="B461" s="301"/>
      <c r="C461" s="10" t="s">
        <v>81</v>
      </c>
      <c r="D461" s="10" t="s">
        <v>81</v>
      </c>
      <c r="E461" s="10" t="s">
        <v>128</v>
      </c>
      <c r="F461" s="5">
        <v>42401</v>
      </c>
      <c r="G461" s="5">
        <v>42724</v>
      </c>
      <c r="H461" s="10" t="s">
        <v>129</v>
      </c>
      <c r="I461" s="10" t="s">
        <v>36</v>
      </c>
      <c r="J461" s="10" t="s">
        <v>130</v>
      </c>
      <c r="K461" s="10">
        <v>1</v>
      </c>
      <c r="L461" s="6">
        <v>70000000</v>
      </c>
      <c r="M461" s="6">
        <f t="shared" si="127"/>
        <v>70000000</v>
      </c>
      <c r="N461" s="103" t="s">
        <v>193</v>
      </c>
      <c r="O461" s="103" t="s">
        <v>210</v>
      </c>
      <c r="P461" s="104">
        <v>0</v>
      </c>
      <c r="Q461" s="104">
        <v>9.0909090909090912E-2</v>
      </c>
      <c r="R461" s="104">
        <v>9.0909090909090912E-2</v>
      </c>
      <c r="S461" s="104">
        <v>9.0909090909090912E-2</v>
      </c>
      <c r="T461" s="143">
        <v>9.0909090909090912E-2</v>
      </c>
      <c r="U461" s="104">
        <v>9.0909090909090912E-2</v>
      </c>
      <c r="V461" s="104">
        <v>9.0909090909090912E-2</v>
      </c>
      <c r="W461" s="104">
        <v>9.0909090909090912E-2</v>
      </c>
      <c r="X461" s="104">
        <v>9.0909090909090912E-2</v>
      </c>
      <c r="Y461" s="104">
        <v>9.0909090909090912E-2</v>
      </c>
      <c r="Z461" s="104">
        <v>9.0909090909090912E-2</v>
      </c>
      <c r="AA461" s="104">
        <v>9.0909090909090912E-2</v>
      </c>
      <c r="AB461" s="217">
        <f t="shared" si="128"/>
        <v>1.0000000000000002</v>
      </c>
      <c r="AC461" s="105">
        <v>0</v>
      </c>
      <c r="AD461" s="105">
        <v>0</v>
      </c>
      <c r="AE461" s="105">
        <v>0</v>
      </c>
      <c r="AF461" s="105">
        <v>0.09</v>
      </c>
      <c r="AG461" s="218">
        <v>0.09</v>
      </c>
      <c r="AH461" s="105">
        <v>0.12</v>
      </c>
      <c r="AI461" s="105">
        <v>0</v>
      </c>
      <c r="AJ461" s="105">
        <v>0</v>
      </c>
      <c r="AK461" s="105">
        <v>0</v>
      </c>
      <c r="AL461" s="105">
        <v>0</v>
      </c>
      <c r="AM461" s="105">
        <v>0</v>
      </c>
      <c r="AN461" s="105">
        <v>0</v>
      </c>
      <c r="AO461" s="21">
        <f t="shared" si="129"/>
        <v>0.3</v>
      </c>
      <c r="AP461" s="189">
        <f t="shared" si="130"/>
        <v>0.65999999999999992</v>
      </c>
      <c r="AQ461" s="91" t="str">
        <f>+IF(AP461="","",IF(AND(SUM($P461:U461)=1,SUM($AC461:AH461)=1),"TERMINADA",IF(SUM($P461:U461)=0,"SIN INICIAR",IF(AP461&gt;1,"ADELANTADA",IF(AP461&lt;0.6,"CRÍTICA",IF(AP461&lt;0.95,"EN PROCESO","GESTIÓN NORMAL"))))))</f>
        <v>EN PROCESO</v>
      </c>
      <c r="AR461" s="38" t="str">
        <f t="shared" si="118"/>
        <v>K</v>
      </c>
      <c r="AS461" s="71" t="s">
        <v>1125</v>
      </c>
      <c r="AT461" s="315"/>
      <c r="AU461" s="310" t="s">
        <v>1634</v>
      </c>
      <c r="BA461" s="236">
        <f t="shared" si="125"/>
        <v>0.7</v>
      </c>
    </row>
    <row r="462" spans="1:53" ht="27.95" hidden="1" customHeight="1" outlineLevel="4" x14ac:dyDescent="0.2">
      <c r="A462" s="258"/>
      <c r="B462" s="301"/>
      <c r="C462" s="10" t="s">
        <v>81</v>
      </c>
      <c r="D462" s="10" t="s">
        <v>81</v>
      </c>
      <c r="E462" s="10" t="s">
        <v>104</v>
      </c>
      <c r="F462" s="5">
        <v>42401</v>
      </c>
      <c r="G462" s="5">
        <v>42724</v>
      </c>
      <c r="H462" s="10" t="s">
        <v>103</v>
      </c>
      <c r="I462" s="10" t="s">
        <v>14</v>
      </c>
      <c r="J462" s="10" t="s">
        <v>105</v>
      </c>
      <c r="K462" s="10">
        <v>1</v>
      </c>
      <c r="L462" s="6">
        <v>49500000</v>
      </c>
      <c r="M462" s="6">
        <f t="shared" si="127"/>
        <v>49500000</v>
      </c>
      <c r="N462" s="103" t="s">
        <v>192</v>
      </c>
      <c r="O462" s="103" t="s">
        <v>192</v>
      </c>
      <c r="P462" s="104">
        <v>1</v>
      </c>
      <c r="Q462" s="104">
        <v>0</v>
      </c>
      <c r="R462" s="104">
        <v>0</v>
      </c>
      <c r="S462" s="104">
        <v>0</v>
      </c>
      <c r="T462" s="143">
        <v>0</v>
      </c>
      <c r="U462" s="104">
        <v>0</v>
      </c>
      <c r="V462" s="104">
        <v>0</v>
      </c>
      <c r="W462" s="104">
        <v>0</v>
      </c>
      <c r="X462" s="104">
        <v>0</v>
      </c>
      <c r="Y462" s="104">
        <v>0</v>
      </c>
      <c r="Z462" s="104">
        <v>0</v>
      </c>
      <c r="AA462" s="104">
        <v>0</v>
      </c>
      <c r="AB462" s="217">
        <f t="shared" si="128"/>
        <v>1</v>
      </c>
      <c r="AC462" s="105">
        <v>1</v>
      </c>
      <c r="AD462" s="105">
        <v>0</v>
      </c>
      <c r="AE462" s="105">
        <v>0</v>
      </c>
      <c r="AF462" s="105">
        <v>0</v>
      </c>
      <c r="AG462" s="218">
        <v>0</v>
      </c>
      <c r="AH462" s="105">
        <v>0</v>
      </c>
      <c r="AI462" s="105">
        <v>0</v>
      </c>
      <c r="AJ462" s="105">
        <v>0</v>
      </c>
      <c r="AK462" s="105">
        <v>0</v>
      </c>
      <c r="AL462" s="105">
        <v>0</v>
      </c>
      <c r="AM462" s="105">
        <v>0</v>
      </c>
      <c r="AN462" s="105">
        <v>0</v>
      </c>
      <c r="AO462" s="21">
        <f t="shared" si="129"/>
        <v>1</v>
      </c>
      <c r="AP462" s="189">
        <f t="shared" si="130"/>
        <v>1</v>
      </c>
      <c r="AQ462" s="91" t="str">
        <f>+IF(AP462="","",IF(AND(SUM($P462:U462)=1,SUM($AC462:AH462)=1),"TERMINADA",IF(SUM($P462:U462)=0,"SIN INICIAR",IF(AP462&gt;1,"ADELANTADA",IF(AP462&lt;0.6,"CRÍTICA",IF(AP462&lt;0.95,"EN PROCESO","GESTIÓN NORMAL"))))))</f>
        <v>TERMINADA</v>
      </c>
      <c r="AR462" s="38" t="str">
        <f t="shared" si="118"/>
        <v>B</v>
      </c>
      <c r="AS462" s="71" t="s">
        <v>1108</v>
      </c>
      <c r="AT462" s="315" t="s">
        <v>1483</v>
      </c>
      <c r="AU462" s="71"/>
      <c r="BA462" s="236">
        <f t="shared" si="125"/>
        <v>0</v>
      </c>
    </row>
    <row r="463" spans="1:53" ht="27.95" hidden="1" customHeight="1" outlineLevel="4" x14ac:dyDescent="0.2">
      <c r="A463" s="258"/>
      <c r="B463" s="301"/>
      <c r="C463" s="10" t="s">
        <v>81</v>
      </c>
      <c r="D463" s="10" t="s">
        <v>81</v>
      </c>
      <c r="E463" s="10" t="s">
        <v>117</v>
      </c>
      <c r="F463" s="5">
        <v>42401</v>
      </c>
      <c r="G463" s="5">
        <v>42724</v>
      </c>
      <c r="H463" s="10" t="s">
        <v>118</v>
      </c>
      <c r="I463" s="10" t="s">
        <v>75</v>
      </c>
      <c r="J463" s="10" t="s">
        <v>118</v>
      </c>
      <c r="K463" s="10">
        <v>1</v>
      </c>
      <c r="L463" s="6">
        <f>8000000</f>
        <v>8000000</v>
      </c>
      <c r="M463" s="6">
        <f t="shared" si="127"/>
        <v>8000000</v>
      </c>
      <c r="N463" s="103" t="s">
        <v>193</v>
      </c>
      <c r="O463" s="103" t="s">
        <v>905</v>
      </c>
      <c r="P463" s="104">
        <v>0</v>
      </c>
      <c r="Q463" s="104">
        <v>0.2</v>
      </c>
      <c r="R463" s="104">
        <v>0.2</v>
      </c>
      <c r="S463" s="104">
        <v>0.2</v>
      </c>
      <c r="T463" s="143">
        <v>0.2</v>
      </c>
      <c r="U463" s="104">
        <v>0.2</v>
      </c>
      <c r="V463" s="104">
        <v>0</v>
      </c>
      <c r="W463" s="104">
        <v>0</v>
      </c>
      <c r="X463" s="104">
        <v>0</v>
      </c>
      <c r="Y463" s="104">
        <v>0</v>
      </c>
      <c r="Z463" s="104">
        <v>0</v>
      </c>
      <c r="AA463" s="104">
        <v>0</v>
      </c>
      <c r="AB463" s="217">
        <f t="shared" si="128"/>
        <v>1</v>
      </c>
      <c r="AC463" s="105">
        <v>0.4</v>
      </c>
      <c r="AD463" s="105">
        <v>0</v>
      </c>
      <c r="AE463" s="105">
        <v>0</v>
      </c>
      <c r="AF463" s="105">
        <v>0</v>
      </c>
      <c r="AG463" s="218">
        <v>0.1</v>
      </c>
      <c r="AH463" s="105">
        <v>0.1</v>
      </c>
      <c r="AI463" s="105">
        <v>0</v>
      </c>
      <c r="AJ463" s="105">
        <v>0</v>
      </c>
      <c r="AK463" s="105">
        <v>0</v>
      </c>
      <c r="AL463" s="105">
        <v>0</v>
      </c>
      <c r="AM463" s="105">
        <v>0</v>
      </c>
      <c r="AN463" s="105">
        <v>0</v>
      </c>
      <c r="AO463" s="21">
        <f t="shared" si="129"/>
        <v>0.6</v>
      </c>
      <c r="AP463" s="189">
        <f t="shared" si="130"/>
        <v>0.6</v>
      </c>
      <c r="AQ463" s="91" t="str">
        <f>+IF(AP463="","",IF(AND(SUM($P463:U463)=1,SUM($AC463:AH463)=1),"TERMINADA",IF(SUM($P463:U463)=0,"SIN INICIAR",IF(AP463&gt;1,"ADELANTADA",IF(AP463&lt;0.6,"CRÍTICA",IF(AP463&lt;0.95,"EN PROCESO","GESTIÓN NORMAL"))))))</f>
        <v>EN PROCESO</v>
      </c>
      <c r="AR463" s="38" t="str">
        <f t="shared" si="118"/>
        <v>K</v>
      </c>
      <c r="AS463" s="71"/>
      <c r="AT463" s="315"/>
      <c r="AU463" s="313" t="s">
        <v>1635</v>
      </c>
      <c r="BA463" s="236">
        <f t="shared" si="125"/>
        <v>0.4</v>
      </c>
    </row>
    <row r="464" spans="1:53" ht="48" hidden="1" outlineLevel="4" x14ac:dyDescent="0.2">
      <c r="A464" s="258"/>
      <c r="B464" s="301"/>
      <c r="C464" s="10" t="s">
        <v>81</v>
      </c>
      <c r="D464" s="10" t="s">
        <v>81</v>
      </c>
      <c r="E464" s="10" t="s">
        <v>154</v>
      </c>
      <c r="F464" s="5">
        <v>42401</v>
      </c>
      <c r="G464" s="5">
        <v>42724</v>
      </c>
      <c r="H464" s="10" t="s">
        <v>155</v>
      </c>
      <c r="I464" s="10" t="s">
        <v>75</v>
      </c>
      <c r="J464" s="10" t="s">
        <v>156</v>
      </c>
      <c r="K464" s="10">
        <v>1</v>
      </c>
      <c r="L464" s="6">
        <v>140000000</v>
      </c>
      <c r="M464" s="6">
        <f t="shared" si="127"/>
        <v>140000000</v>
      </c>
      <c r="N464" s="103" t="s">
        <v>193</v>
      </c>
      <c r="O464" s="103" t="s">
        <v>210</v>
      </c>
      <c r="P464" s="104">
        <v>0</v>
      </c>
      <c r="Q464" s="104">
        <v>0</v>
      </c>
      <c r="R464" s="104">
        <v>0</v>
      </c>
      <c r="S464" s="104">
        <v>0</v>
      </c>
      <c r="T464" s="143">
        <v>0</v>
      </c>
      <c r="U464" s="104">
        <v>0</v>
      </c>
      <c r="V464" s="104">
        <v>0</v>
      </c>
      <c r="W464" s="104">
        <v>0.2</v>
      </c>
      <c r="X464" s="104">
        <v>0.2</v>
      </c>
      <c r="Y464" s="104">
        <v>0.2</v>
      </c>
      <c r="Z464" s="104">
        <v>0.2</v>
      </c>
      <c r="AA464" s="104">
        <v>0.2</v>
      </c>
      <c r="AB464" s="217">
        <f t="shared" si="128"/>
        <v>1</v>
      </c>
      <c r="AC464" s="105">
        <v>0</v>
      </c>
      <c r="AD464" s="105">
        <v>0.4</v>
      </c>
      <c r="AE464" s="105">
        <v>0</v>
      </c>
      <c r="AF464" s="105">
        <v>0</v>
      </c>
      <c r="AG464" s="218">
        <v>0</v>
      </c>
      <c r="AH464" s="105">
        <v>0</v>
      </c>
      <c r="AI464" s="105">
        <v>0</v>
      </c>
      <c r="AJ464" s="105">
        <v>0</v>
      </c>
      <c r="AK464" s="105">
        <v>0</v>
      </c>
      <c r="AL464" s="105">
        <v>0</v>
      </c>
      <c r="AM464" s="105">
        <v>0</v>
      </c>
      <c r="AN464" s="105">
        <v>0</v>
      </c>
      <c r="AO464" s="21">
        <f t="shared" si="129"/>
        <v>0.4</v>
      </c>
      <c r="AP464" s="189" t="str">
        <f t="shared" si="130"/>
        <v/>
      </c>
      <c r="AQ464" s="91" t="str">
        <f>+IF(AP464="","",IF(AND(SUM($P464:U464)=1,SUM($AC464:AH464)=1),"TERMINADA",IF(SUM($P464:U464)=0,"SIN INICIAR",IF(AP464&gt;1,"ADELANTADA",IF(AP464&lt;0.6,"CRÍTICA",IF(AP464&lt;0.95,"EN PROCESO","GESTIÓN NORMAL"))))))</f>
        <v/>
      </c>
      <c r="AR464" s="38" t="str">
        <f t="shared" si="118"/>
        <v/>
      </c>
      <c r="AS464" s="71" t="s">
        <v>998</v>
      </c>
      <c r="AT464" s="315" t="s">
        <v>1389</v>
      </c>
      <c r="AU464" s="316" t="s">
        <v>1636</v>
      </c>
      <c r="BA464" s="236">
        <f t="shared" si="125"/>
        <v>0.6</v>
      </c>
    </row>
    <row r="465" spans="1:53" ht="27.95" hidden="1" customHeight="1" outlineLevel="4" x14ac:dyDescent="0.2">
      <c r="A465" s="258"/>
      <c r="B465" s="301"/>
      <c r="C465" s="10" t="s">
        <v>81</v>
      </c>
      <c r="D465" s="10" t="s">
        <v>81</v>
      </c>
      <c r="E465" s="10" t="s">
        <v>100</v>
      </c>
      <c r="F465" s="5">
        <v>42401</v>
      </c>
      <c r="G465" s="5">
        <v>42814</v>
      </c>
      <c r="H465" s="10" t="s">
        <v>101</v>
      </c>
      <c r="I465" s="10" t="s">
        <v>36</v>
      </c>
      <c r="J465" s="10" t="s">
        <v>102</v>
      </c>
      <c r="K465" s="10">
        <v>1</v>
      </c>
      <c r="L465" s="6">
        <v>96000000</v>
      </c>
      <c r="M465" s="6">
        <v>96000000</v>
      </c>
      <c r="N465" s="103" t="s">
        <v>193</v>
      </c>
      <c r="O465" s="103" t="s">
        <v>182</v>
      </c>
      <c r="P465" s="104">
        <v>0</v>
      </c>
      <c r="Q465" s="104">
        <v>0.14285714285714288</v>
      </c>
      <c r="R465" s="104">
        <v>0.14285714285714288</v>
      </c>
      <c r="S465" s="104">
        <v>0.14285714285714288</v>
      </c>
      <c r="T465" s="143">
        <v>0.14285714285714288</v>
      </c>
      <c r="U465" s="104">
        <v>0.14285714285714288</v>
      </c>
      <c r="V465" s="104">
        <v>0.14285714285714288</v>
      </c>
      <c r="W465" s="104">
        <v>0.14285714285714288</v>
      </c>
      <c r="X465" s="104">
        <v>0</v>
      </c>
      <c r="Y465" s="104">
        <v>0</v>
      </c>
      <c r="Z465" s="104">
        <v>0</v>
      </c>
      <c r="AA465" s="104">
        <v>0</v>
      </c>
      <c r="AB465" s="217">
        <f t="shared" si="128"/>
        <v>1.0000000000000002</v>
      </c>
      <c r="AC465" s="105">
        <v>0</v>
      </c>
      <c r="AD465" s="105">
        <v>0.1</v>
      </c>
      <c r="AE465" s="105">
        <v>0.1</v>
      </c>
      <c r="AF465" s="105">
        <v>0.05</v>
      </c>
      <c r="AG465" s="218">
        <v>0.1</v>
      </c>
      <c r="AH465" s="105">
        <v>0</v>
      </c>
      <c r="AI465" s="105">
        <v>0</v>
      </c>
      <c r="AJ465" s="105">
        <v>0</v>
      </c>
      <c r="AK465" s="105">
        <v>0</v>
      </c>
      <c r="AL465" s="105">
        <v>0</v>
      </c>
      <c r="AM465" s="105">
        <v>0</v>
      </c>
      <c r="AN465" s="105">
        <v>0</v>
      </c>
      <c r="AO465" s="21">
        <f>SUBTOTAL(9,AC465:AN465)</f>
        <v>0.35</v>
      </c>
      <c r="AP465" s="189">
        <f t="shared" si="130"/>
        <v>0.48999999999999988</v>
      </c>
      <c r="AQ465" s="91" t="str">
        <f>+IF(AP465="","",IF(AND(SUM($P465:U465)=1,SUM($AC465:AH465)=1),"TERMINADA",IF(SUM($P465:U465)=0,"SIN INICIAR",IF(AP465&gt;1,"ADELANTADA",IF(AP465&lt;0.6,"CRÍTICA",IF(AP465&lt;0.95,"EN PROCESO","GESTIÓN NORMAL"))))))</f>
        <v>CRÍTICA</v>
      </c>
      <c r="AR465" s="38" t="str">
        <f t="shared" si="118"/>
        <v>L</v>
      </c>
      <c r="AS465" s="71" t="s">
        <v>1129</v>
      </c>
      <c r="AT465" s="315" t="s">
        <v>1129</v>
      </c>
      <c r="AU465" s="316" t="s">
        <v>1637</v>
      </c>
      <c r="BA465" s="236">
        <f t="shared" si="125"/>
        <v>0.65</v>
      </c>
    </row>
    <row r="466" spans="1:53" ht="27.95" hidden="1" customHeight="1" outlineLevel="4" x14ac:dyDescent="0.2">
      <c r="A466" s="258"/>
      <c r="B466" s="301"/>
      <c r="C466" s="10" t="s">
        <v>81</v>
      </c>
      <c r="D466" s="10" t="s">
        <v>81</v>
      </c>
      <c r="E466" s="10" t="s">
        <v>82</v>
      </c>
      <c r="F466" s="5">
        <v>42381</v>
      </c>
      <c r="G466" s="5">
        <v>42724</v>
      </c>
      <c r="H466" s="10" t="s">
        <v>85</v>
      </c>
      <c r="I466" s="10" t="s">
        <v>75</v>
      </c>
      <c r="J466" s="10" t="s">
        <v>86</v>
      </c>
      <c r="K466" s="10">
        <v>3</v>
      </c>
      <c r="L466" s="6">
        <v>12000000</v>
      </c>
      <c r="M466" s="6">
        <v>36000000</v>
      </c>
      <c r="N466" s="103" t="s">
        <v>192</v>
      </c>
      <c r="O466" s="103" t="s">
        <v>905</v>
      </c>
      <c r="P466" s="104">
        <v>0.16666666666666669</v>
      </c>
      <c r="Q466" s="104">
        <v>0.16666666666666669</v>
      </c>
      <c r="R466" s="104">
        <v>0.16666666666666669</v>
      </c>
      <c r="S466" s="104">
        <v>0.16666666666666669</v>
      </c>
      <c r="T466" s="143">
        <v>0.16666666666666669</v>
      </c>
      <c r="U466" s="104">
        <v>0.16666666666666669</v>
      </c>
      <c r="V466" s="104">
        <v>0</v>
      </c>
      <c r="W466" s="104">
        <v>0</v>
      </c>
      <c r="X466" s="104">
        <v>0</v>
      </c>
      <c r="Y466" s="104">
        <v>0</v>
      </c>
      <c r="Z466" s="104">
        <v>0</v>
      </c>
      <c r="AA466" s="104">
        <v>0</v>
      </c>
      <c r="AB466" s="217">
        <f t="shared" si="128"/>
        <v>1.0000000000000002</v>
      </c>
      <c r="AC466" s="105">
        <v>0.25</v>
      </c>
      <c r="AD466" s="105">
        <v>0.25</v>
      </c>
      <c r="AE466" s="105">
        <v>0.17</v>
      </c>
      <c r="AF466" s="105">
        <v>0.17</v>
      </c>
      <c r="AG466" s="218">
        <v>0.16</v>
      </c>
      <c r="AH466" s="105">
        <v>0</v>
      </c>
      <c r="AI466" s="105">
        <v>0</v>
      </c>
      <c r="AJ466" s="105">
        <v>0</v>
      </c>
      <c r="AK466" s="105">
        <v>0</v>
      </c>
      <c r="AL466" s="105">
        <v>0</v>
      </c>
      <c r="AM466" s="105">
        <v>0</v>
      </c>
      <c r="AN466" s="105">
        <v>0</v>
      </c>
      <c r="AO466" s="21">
        <f>SUBTOTAL(9,AC466:AN466)</f>
        <v>1</v>
      </c>
      <c r="AP466" s="189">
        <f t="shared" si="130"/>
        <v>0.99999999999999978</v>
      </c>
      <c r="AQ466" s="91" t="str">
        <f>+IF(AP466="","",IF(AND(SUM($P466:U466)=1,SUM($AC466:AH466)=1),"TERMINADA",IF(SUM($P466:U466)=0,"SIN INICIAR",IF(AP466&gt;1,"ADELANTADA",IF(AP466&lt;0.6,"CRÍTICA",IF(AP466&lt;0.95,"EN PROCESO","GESTIÓN NORMAL"))))))</f>
        <v>TERMINADA</v>
      </c>
      <c r="AR466" s="38" t="str">
        <f t="shared" si="118"/>
        <v>B</v>
      </c>
      <c r="AS466" s="71" t="s">
        <v>1129</v>
      </c>
      <c r="AT466" s="315" t="s">
        <v>1129</v>
      </c>
      <c r="AU466" s="316" t="s">
        <v>1638</v>
      </c>
      <c r="BA466" s="236">
        <f t="shared" si="125"/>
        <v>0</v>
      </c>
    </row>
    <row r="467" spans="1:53" ht="27.95" hidden="1" customHeight="1" outlineLevel="4" x14ac:dyDescent="0.2">
      <c r="A467" s="258"/>
      <c r="B467" s="301"/>
      <c r="C467" s="10" t="s">
        <v>81</v>
      </c>
      <c r="D467" s="10" t="s">
        <v>81</v>
      </c>
      <c r="E467" s="10" t="s">
        <v>82</v>
      </c>
      <c r="F467" s="5">
        <v>42381</v>
      </c>
      <c r="G467" s="5">
        <v>42724</v>
      </c>
      <c r="H467" s="10" t="s">
        <v>87</v>
      </c>
      <c r="I467" s="10" t="s">
        <v>75</v>
      </c>
      <c r="J467" s="10" t="s">
        <v>88</v>
      </c>
      <c r="K467" s="10">
        <v>1</v>
      </c>
      <c r="L467" s="6">
        <v>30000000</v>
      </c>
      <c r="M467" s="6">
        <v>30000000</v>
      </c>
      <c r="N467" s="103" t="s">
        <v>192</v>
      </c>
      <c r="O467" s="103" t="s">
        <v>196</v>
      </c>
      <c r="P467" s="104">
        <v>0.1111111111111111</v>
      </c>
      <c r="Q467" s="104">
        <v>0.1111111111111111</v>
      </c>
      <c r="R467" s="104">
        <v>0.1111111111111111</v>
      </c>
      <c r="S467" s="104">
        <v>0.1111111111111111</v>
      </c>
      <c r="T467" s="143">
        <v>0.1111111111111111</v>
      </c>
      <c r="U467" s="104">
        <v>0.1111111111111111</v>
      </c>
      <c r="V467" s="104">
        <v>0.1111111111111111</v>
      </c>
      <c r="W467" s="104">
        <v>0.1111111111111111</v>
      </c>
      <c r="X467" s="104">
        <v>0.1111111111111111</v>
      </c>
      <c r="Y467" s="104">
        <v>0</v>
      </c>
      <c r="Z467" s="104">
        <v>0</v>
      </c>
      <c r="AA467" s="104">
        <v>0</v>
      </c>
      <c r="AB467" s="217">
        <f t="shared" si="128"/>
        <v>1.0000000000000002</v>
      </c>
      <c r="AC467" s="105">
        <v>0.1</v>
      </c>
      <c r="AD467" s="105">
        <v>0.1</v>
      </c>
      <c r="AE467" s="105">
        <v>0</v>
      </c>
      <c r="AF467" s="105">
        <v>0</v>
      </c>
      <c r="AG467" s="218">
        <v>0.2</v>
      </c>
      <c r="AH467" s="105">
        <v>0</v>
      </c>
      <c r="AI467" s="105">
        <v>0</v>
      </c>
      <c r="AJ467" s="105">
        <v>0</v>
      </c>
      <c r="AK467" s="105">
        <v>0</v>
      </c>
      <c r="AL467" s="105">
        <v>0</v>
      </c>
      <c r="AM467" s="105">
        <v>0</v>
      </c>
      <c r="AN467" s="105">
        <v>0</v>
      </c>
      <c r="AO467" s="21">
        <f t="shared" ref="AO467:AO477" si="132">SUM(AC467:AN467)</f>
        <v>0.4</v>
      </c>
      <c r="AP467" s="189">
        <f t="shared" si="130"/>
        <v>0.6</v>
      </c>
      <c r="AQ467" s="91" t="str">
        <f>+IF(AP467="","",IF(AND(SUM($P467:U467)=1,SUM($AC467:AH467)=1),"TERMINADA",IF(SUM($P467:U467)=0,"SIN INICIAR",IF(AP467&gt;1,"ADELANTADA",IF(AP467&lt;0.6,"CRÍTICA",IF(AP467&lt;0.95,"EN PROCESO","GESTIÓN NORMAL"))))))</f>
        <v>EN PROCESO</v>
      </c>
      <c r="AR467" s="38" t="str">
        <f t="shared" si="118"/>
        <v>K</v>
      </c>
      <c r="AS467" s="71" t="s">
        <v>997</v>
      </c>
      <c r="AT467" s="315" t="s">
        <v>997</v>
      </c>
      <c r="AU467" s="316" t="s">
        <v>1639</v>
      </c>
      <c r="BA467" s="236">
        <f t="shared" si="125"/>
        <v>0.6</v>
      </c>
    </row>
    <row r="468" spans="1:53" ht="27.95" hidden="1" customHeight="1" outlineLevel="4" x14ac:dyDescent="0.2">
      <c r="A468" s="258"/>
      <c r="B468" s="301"/>
      <c r="C468" s="10" t="s">
        <v>81</v>
      </c>
      <c r="D468" s="10" t="s">
        <v>81</v>
      </c>
      <c r="E468" s="10" t="s">
        <v>82</v>
      </c>
      <c r="F468" s="5">
        <v>42381</v>
      </c>
      <c r="G468" s="5">
        <v>42724</v>
      </c>
      <c r="H468" s="10" t="s">
        <v>89</v>
      </c>
      <c r="I468" s="10" t="s">
        <v>75</v>
      </c>
      <c r="J468" s="10" t="s">
        <v>90</v>
      </c>
      <c r="K468" s="10">
        <v>1</v>
      </c>
      <c r="L468" s="6">
        <v>30000000</v>
      </c>
      <c r="M468" s="6">
        <v>30000000</v>
      </c>
      <c r="N468" s="103" t="s">
        <v>192</v>
      </c>
      <c r="O468" s="103" t="s">
        <v>196</v>
      </c>
      <c r="P468" s="104">
        <v>0.1111111111111111</v>
      </c>
      <c r="Q468" s="104">
        <v>0.1111111111111111</v>
      </c>
      <c r="R468" s="104">
        <v>0.1111111111111111</v>
      </c>
      <c r="S468" s="104">
        <v>0.1111111111111111</v>
      </c>
      <c r="T468" s="143">
        <v>0.1111111111111111</v>
      </c>
      <c r="U468" s="104">
        <v>0.1111111111111111</v>
      </c>
      <c r="V468" s="104">
        <v>0.1111111111111111</v>
      </c>
      <c r="W468" s="104">
        <v>0.1111111111111111</v>
      </c>
      <c r="X468" s="104">
        <v>0.1111111111111111</v>
      </c>
      <c r="Y468" s="104">
        <v>0</v>
      </c>
      <c r="Z468" s="104">
        <v>0</v>
      </c>
      <c r="AA468" s="104">
        <v>0</v>
      </c>
      <c r="AB468" s="217">
        <f t="shared" si="128"/>
        <v>1.0000000000000002</v>
      </c>
      <c r="AC468" s="105">
        <v>0.11</v>
      </c>
      <c r="AD468" s="105">
        <v>0.1</v>
      </c>
      <c r="AE468" s="105">
        <v>0</v>
      </c>
      <c r="AF468" s="105">
        <v>0</v>
      </c>
      <c r="AG468" s="218">
        <v>0.08</v>
      </c>
      <c r="AH468" s="105">
        <v>0</v>
      </c>
      <c r="AI468" s="105">
        <v>0</v>
      </c>
      <c r="AJ468" s="105">
        <v>0</v>
      </c>
      <c r="AK468" s="105">
        <v>0</v>
      </c>
      <c r="AL468" s="105">
        <v>0</v>
      </c>
      <c r="AM468" s="105">
        <v>0</v>
      </c>
      <c r="AN468" s="105">
        <v>0</v>
      </c>
      <c r="AO468" s="21">
        <f t="shared" si="132"/>
        <v>0.29000000000000004</v>
      </c>
      <c r="AP468" s="189">
        <f t="shared" si="130"/>
        <v>0.435</v>
      </c>
      <c r="AQ468" s="91" t="str">
        <f>+IF(AP468="","",IF(AND(SUM($P468:U468)=1,SUM($AC468:AH468)=1),"TERMINADA",IF(SUM($P468:U468)=0,"SIN INICIAR",IF(AP468&gt;1,"ADELANTADA",IF(AP468&lt;0.6,"CRÍTICA",IF(AP468&lt;0.95,"EN PROCESO","GESTIÓN NORMAL"))))))</f>
        <v>CRÍTICA</v>
      </c>
      <c r="AR468" s="38" t="str">
        <f t="shared" si="118"/>
        <v>L</v>
      </c>
      <c r="AS468" s="71" t="s">
        <v>1121</v>
      </c>
      <c r="AT468" s="315" t="s">
        <v>1121</v>
      </c>
      <c r="AU468" s="316"/>
      <c r="BA468" s="236">
        <f t="shared" si="125"/>
        <v>0.71</v>
      </c>
    </row>
    <row r="469" spans="1:53" ht="27.95" hidden="1" customHeight="1" outlineLevel="4" x14ac:dyDescent="0.2">
      <c r="A469" s="258"/>
      <c r="B469" s="301"/>
      <c r="C469" s="10" t="s">
        <v>81</v>
      </c>
      <c r="D469" s="10" t="s">
        <v>81</v>
      </c>
      <c r="E469" s="10" t="s">
        <v>82</v>
      </c>
      <c r="F469" s="5">
        <v>42381</v>
      </c>
      <c r="G469" s="5">
        <v>42724</v>
      </c>
      <c r="H469" s="10" t="s">
        <v>91</v>
      </c>
      <c r="I469" s="10" t="s">
        <v>75</v>
      </c>
      <c r="J469" s="10" t="s">
        <v>91</v>
      </c>
      <c r="K469" s="10">
        <v>3</v>
      </c>
      <c r="L469" s="6">
        <v>14000000</v>
      </c>
      <c r="M469" s="6">
        <v>42000000</v>
      </c>
      <c r="N469" s="103" t="s">
        <v>197</v>
      </c>
      <c r="O469" s="103" t="s">
        <v>210</v>
      </c>
      <c r="P469" s="104">
        <v>0</v>
      </c>
      <c r="Q469" s="104">
        <v>0</v>
      </c>
      <c r="R469" s="104">
        <v>0</v>
      </c>
      <c r="S469" s="104">
        <v>0</v>
      </c>
      <c r="T469" s="143">
        <v>0.5</v>
      </c>
      <c r="U469" s="104">
        <v>0</v>
      </c>
      <c r="V469" s="104">
        <v>0</v>
      </c>
      <c r="W469" s="104">
        <v>0</v>
      </c>
      <c r="X469" s="104">
        <v>0</v>
      </c>
      <c r="Y469" s="104">
        <v>0</v>
      </c>
      <c r="Z469" s="104">
        <v>0</v>
      </c>
      <c r="AA469" s="104">
        <v>0.5</v>
      </c>
      <c r="AB469" s="217">
        <f t="shared" si="128"/>
        <v>1</v>
      </c>
      <c r="AC469" s="105">
        <v>0</v>
      </c>
      <c r="AD469" s="105">
        <v>0</v>
      </c>
      <c r="AE469" s="105">
        <v>0</v>
      </c>
      <c r="AF469" s="105">
        <v>0</v>
      </c>
      <c r="AG469" s="218">
        <v>0</v>
      </c>
      <c r="AH469" s="105">
        <v>0.5</v>
      </c>
      <c r="AI469" s="105">
        <v>0</v>
      </c>
      <c r="AJ469" s="105">
        <v>0</v>
      </c>
      <c r="AK469" s="105">
        <v>0</v>
      </c>
      <c r="AL469" s="105">
        <v>0</v>
      </c>
      <c r="AM469" s="105">
        <v>0</v>
      </c>
      <c r="AN469" s="105">
        <v>0</v>
      </c>
      <c r="AO469" s="21">
        <f t="shared" si="132"/>
        <v>0.5</v>
      </c>
      <c r="AP469" s="189">
        <f t="shared" si="130"/>
        <v>1</v>
      </c>
      <c r="AQ469" s="91" t="str">
        <f>+IF(AP469="","",IF(AND(SUM($P469:U469)=1,SUM($AC469:AH469)=1),"TERMINADA",IF(SUM($P469:U469)=0,"SIN INICIAR",IF(AP469&gt;1,"ADELANTADA",IF(AP469&lt;0.6,"CRÍTICA",IF(AP469&lt;0.95,"EN PROCESO","GESTIÓN NORMAL"))))))</f>
        <v>GESTIÓN NORMAL</v>
      </c>
      <c r="AR469" s="38" t="str">
        <f t="shared" si="118"/>
        <v>J</v>
      </c>
      <c r="AS469" s="71" t="s">
        <v>993</v>
      </c>
      <c r="AT469" s="315"/>
      <c r="AU469" s="316" t="s">
        <v>1640</v>
      </c>
      <c r="BA469" s="236">
        <f t="shared" si="125"/>
        <v>0.5</v>
      </c>
    </row>
    <row r="470" spans="1:53" ht="27.95" hidden="1" customHeight="1" outlineLevel="4" x14ac:dyDescent="0.2">
      <c r="A470" s="258"/>
      <c r="B470" s="301"/>
      <c r="C470" s="10" t="s">
        <v>81</v>
      </c>
      <c r="D470" s="10" t="s">
        <v>81</v>
      </c>
      <c r="E470" s="10" t="s">
        <v>82</v>
      </c>
      <c r="F470" s="5">
        <v>42381</v>
      </c>
      <c r="G470" s="5">
        <v>42724</v>
      </c>
      <c r="H470" s="10" t="s">
        <v>964</v>
      </c>
      <c r="I470" s="10" t="s">
        <v>36</v>
      </c>
      <c r="J470" s="10" t="s">
        <v>92</v>
      </c>
      <c r="K470" s="10">
        <v>25</v>
      </c>
      <c r="L470" s="6">
        <v>7000000</v>
      </c>
      <c r="M470" s="6">
        <v>175000000</v>
      </c>
      <c r="N470" s="103" t="s">
        <v>192</v>
      </c>
      <c r="O470" s="103" t="s">
        <v>210</v>
      </c>
      <c r="P470" s="104">
        <v>0</v>
      </c>
      <c r="Q470" s="104">
        <v>0</v>
      </c>
      <c r="R470" s="104">
        <v>0</v>
      </c>
      <c r="S470" s="104">
        <v>0</v>
      </c>
      <c r="T470" s="143">
        <v>0</v>
      </c>
      <c r="U470" s="104">
        <v>0</v>
      </c>
      <c r="V470" s="104">
        <v>0</v>
      </c>
      <c r="W470" s="104">
        <v>0.25</v>
      </c>
      <c r="X470" s="104">
        <v>0.25</v>
      </c>
      <c r="Y470" s="104">
        <v>0.25</v>
      </c>
      <c r="Z470" s="104">
        <v>0.25</v>
      </c>
      <c r="AA470" s="104">
        <v>0</v>
      </c>
      <c r="AB470" s="217">
        <f t="shared" si="128"/>
        <v>1</v>
      </c>
      <c r="AC470" s="105">
        <v>0</v>
      </c>
      <c r="AD470" s="105">
        <v>0</v>
      </c>
      <c r="AE470" s="105">
        <v>0</v>
      </c>
      <c r="AF470" s="105">
        <v>0</v>
      </c>
      <c r="AG470" s="218">
        <v>0</v>
      </c>
      <c r="AH470" s="105">
        <v>0</v>
      </c>
      <c r="AI470" s="105">
        <v>0</v>
      </c>
      <c r="AJ470" s="105">
        <v>0</v>
      </c>
      <c r="AK470" s="105">
        <v>0</v>
      </c>
      <c r="AL470" s="105">
        <v>0</v>
      </c>
      <c r="AM470" s="105">
        <v>0</v>
      </c>
      <c r="AN470" s="105">
        <v>0</v>
      </c>
      <c r="AO470" s="21">
        <f t="shared" si="132"/>
        <v>0</v>
      </c>
      <c r="AP470" s="189" t="str">
        <f t="shared" si="130"/>
        <v/>
      </c>
      <c r="AQ470" s="91" t="str">
        <f>+IF(AP470="","",IF(AND(SUM($P470:U470)=1,SUM($AC470:AH470)=1),"TERMINADA",IF(SUM($P470:U470)=0,"SIN INICIAR",IF(AP470&gt;1,"ADELANTADA",IF(AP470&lt;0.6,"CRÍTICA",IF(AP470&lt;0.95,"EN PROCESO","GESTIÓN NORMAL"))))))</f>
        <v/>
      </c>
      <c r="AR470" s="38" t="str">
        <f t="shared" si="118"/>
        <v/>
      </c>
      <c r="AS470" s="71" t="s">
        <v>994</v>
      </c>
      <c r="AT470" s="315" t="s">
        <v>994</v>
      </c>
      <c r="AU470" s="316" t="s">
        <v>1641</v>
      </c>
      <c r="BA470" s="236">
        <f t="shared" si="125"/>
        <v>1</v>
      </c>
    </row>
    <row r="471" spans="1:53" ht="27.95" hidden="1" customHeight="1" outlineLevel="4" x14ac:dyDescent="0.2">
      <c r="A471" s="258"/>
      <c r="B471" s="301"/>
      <c r="C471" s="10" t="s">
        <v>81</v>
      </c>
      <c r="D471" s="10" t="s">
        <v>81</v>
      </c>
      <c r="E471" s="10" t="s">
        <v>82</v>
      </c>
      <c r="F471" s="5">
        <v>42381</v>
      </c>
      <c r="G471" s="5">
        <v>42724</v>
      </c>
      <c r="H471" s="10" t="s">
        <v>93</v>
      </c>
      <c r="I471" s="10" t="s">
        <v>75</v>
      </c>
      <c r="J471" s="10" t="s">
        <v>94</v>
      </c>
      <c r="K471" s="10">
        <v>0</v>
      </c>
      <c r="L471" s="6">
        <v>0</v>
      </c>
      <c r="M471" s="6">
        <v>0</v>
      </c>
      <c r="N471" s="103" t="s">
        <v>192</v>
      </c>
      <c r="O471" s="103" t="s">
        <v>210</v>
      </c>
      <c r="P471" s="104">
        <v>8.3333333333333343E-2</v>
      </c>
      <c r="Q471" s="104">
        <v>8.3333333333333343E-2</v>
      </c>
      <c r="R471" s="104">
        <v>8.3333333333333343E-2</v>
      </c>
      <c r="S471" s="104">
        <v>8.3333333333333343E-2</v>
      </c>
      <c r="T471" s="143">
        <v>8.3333333333333343E-2</v>
      </c>
      <c r="U471" s="104">
        <v>8.3333333333333343E-2</v>
      </c>
      <c r="V471" s="104">
        <v>8.3333333333333343E-2</v>
      </c>
      <c r="W471" s="104">
        <v>8.3333333333333343E-2</v>
      </c>
      <c r="X471" s="104">
        <v>8.3333333333333343E-2</v>
      </c>
      <c r="Y471" s="104">
        <v>8.3333333333333343E-2</v>
      </c>
      <c r="Z471" s="104">
        <v>8.3333333333333343E-2</v>
      </c>
      <c r="AA471" s="104">
        <v>8.3333333333333343E-2</v>
      </c>
      <c r="AB471" s="217">
        <f t="shared" si="128"/>
        <v>1.0000000000000002</v>
      </c>
      <c r="AC471" s="105">
        <v>0</v>
      </c>
      <c r="AD471" s="105">
        <v>0</v>
      </c>
      <c r="AE471" s="105">
        <v>0</v>
      </c>
      <c r="AF471" s="105">
        <v>0</v>
      </c>
      <c r="AG471" s="218">
        <v>0</v>
      </c>
      <c r="AH471" s="105">
        <v>0</v>
      </c>
      <c r="AI471" s="105">
        <v>0</v>
      </c>
      <c r="AJ471" s="105">
        <v>0</v>
      </c>
      <c r="AK471" s="105">
        <v>0</v>
      </c>
      <c r="AL471" s="105">
        <v>0</v>
      </c>
      <c r="AM471" s="105">
        <v>0</v>
      </c>
      <c r="AN471" s="105">
        <v>0</v>
      </c>
      <c r="AO471" s="21">
        <f t="shared" si="132"/>
        <v>0</v>
      </c>
      <c r="AP471" s="189">
        <f t="shared" si="130"/>
        <v>0</v>
      </c>
      <c r="AQ471" s="91" t="str">
        <f>+IF(AP471="","",IF(AND(SUM($P471:U471)=1,SUM($AC471:AH471)=1),"TERMINADA",IF(SUM($P471:U471)=0,"SIN INICIAR",IF(AP471&gt;1,"ADELANTADA",IF(AP471&lt;0.6,"CRÍTICA",IF(AP471&lt;0.95,"EN PROCESO","GESTIÓN NORMAL"))))))</f>
        <v>CRÍTICA</v>
      </c>
      <c r="AR471" s="38" t="str">
        <f t="shared" si="118"/>
        <v>L</v>
      </c>
      <c r="AS471" s="71" t="s">
        <v>995</v>
      </c>
      <c r="AT471" s="315" t="s">
        <v>995</v>
      </c>
      <c r="AU471" s="316" t="s">
        <v>1642</v>
      </c>
      <c r="BA471" s="236">
        <f t="shared" si="125"/>
        <v>1</v>
      </c>
    </row>
    <row r="472" spans="1:53" ht="48" hidden="1" outlineLevel="4" x14ac:dyDescent="0.2">
      <c r="A472" s="258"/>
      <c r="B472" s="301"/>
      <c r="C472" s="10" t="s">
        <v>81</v>
      </c>
      <c r="D472" s="10" t="s">
        <v>81</v>
      </c>
      <c r="E472" s="10" t="s">
        <v>131</v>
      </c>
      <c r="F472" s="5">
        <v>42401</v>
      </c>
      <c r="G472" s="5">
        <v>42724</v>
      </c>
      <c r="H472" s="10" t="s">
        <v>132</v>
      </c>
      <c r="I472" s="10" t="s">
        <v>111</v>
      </c>
      <c r="J472" s="10" t="s">
        <v>133</v>
      </c>
      <c r="K472" s="10">
        <v>1</v>
      </c>
      <c r="L472" s="6">
        <f>145000000</f>
        <v>145000000</v>
      </c>
      <c r="M472" s="6">
        <f>+L472*K472</f>
        <v>145000000</v>
      </c>
      <c r="N472" s="103" t="s">
        <v>193</v>
      </c>
      <c r="O472" s="103" t="s">
        <v>906</v>
      </c>
      <c r="P472" s="104">
        <v>0</v>
      </c>
      <c r="Q472" s="104">
        <v>0.16666666666666669</v>
      </c>
      <c r="R472" s="104">
        <v>0.16666666666666669</v>
      </c>
      <c r="S472" s="104">
        <v>0.16666666666666669</v>
      </c>
      <c r="T472" s="143">
        <v>0.16666666666666669</v>
      </c>
      <c r="U472" s="104">
        <v>0.16666666666666669</v>
      </c>
      <c r="V472" s="104">
        <v>0.16666666666666669</v>
      </c>
      <c r="W472" s="104">
        <v>0</v>
      </c>
      <c r="X472" s="104">
        <v>0</v>
      </c>
      <c r="Y472" s="104">
        <v>0</v>
      </c>
      <c r="Z472" s="104">
        <v>0</v>
      </c>
      <c r="AA472" s="104">
        <v>0</v>
      </c>
      <c r="AB472" s="217">
        <f t="shared" si="128"/>
        <v>1.0000000000000002</v>
      </c>
      <c r="AC472" s="105">
        <v>0.05</v>
      </c>
      <c r="AD472" s="105">
        <v>0.05</v>
      </c>
      <c r="AE472" s="105">
        <v>0.15</v>
      </c>
      <c r="AF472" s="105">
        <v>0.1</v>
      </c>
      <c r="AG472" s="218">
        <v>0.1</v>
      </c>
      <c r="AH472" s="105">
        <v>0</v>
      </c>
      <c r="AI472" s="105">
        <v>0</v>
      </c>
      <c r="AJ472" s="105">
        <v>0</v>
      </c>
      <c r="AK472" s="105">
        <v>0</v>
      </c>
      <c r="AL472" s="105">
        <v>0</v>
      </c>
      <c r="AM472" s="105">
        <v>0</v>
      </c>
      <c r="AN472" s="105">
        <v>0</v>
      </c>
      <c r="AO472" s="21">
        <f t="shared" si="132"/>
        <v>0.44999999999999996</v>
      </c>
      <c r="AP472" s="189">
        <f t="shared" si="130"/>
        <v>0.53999999999999981</v>
      </c>
      <c r="AQ472" s="91" t="str">
        <f>+IF(AP472="","",IF(AND(SUM($P472:U472)=1,SUM($AC472:AH472)=1),"TERMINADA",IF(SUM($P472:U472)=0,"SIN INICIAR",IF(AP472&gt;1,"ADELANTADA",IF(AP472&lt;0.6,"CRÍTICA",IF(AP472&lt;0.95,"EN PROCESO","GESTIÓN NORMAL"))))))</f>
        <v>CRÍTICA</v>
      </c>
      <c r="AR472" s="38" t="str">
        <f t="shared" si="118"/>
        <v>L</v>
      </c>
      <c r="AS472" s="71" t="s">
        <v>1122</v>
      </c>
      <c r="AT472" s="315" t="s">
        <v>1122</v>
      </c>
      <c r="AU472" s="317" t="s">
        <v>1643</v>
      </c>
      <c r="BA472" s="236">
        <f t="shared" si="125"/>
        <v>0.55000000000000004</v>
      </c>
    </row>
    <row r="473" spans="1:53" ht="48" hidden="1" outlineLevel="4" x14ac:dyDescent="0.2">
      <c r="A473" s="258"/>
      <c r="B473" s="301"/>
      <c r="C473" s="10" t="s">
        <v>81</v>
      </c>
      <c r="D473" s="10" t="s">
        <v>81</v>
      </c>
      <c r="E473" s="10" t="s">
        <v>95</v>
      </c>
      <c r="F473" s="5">
        <v>42401</v>
      </c>
      <c r="G473" s="5">
        <v>42814</v>
      </c>
      <c r="H473" s="10" t="s">
        <v>96</v>
      </c>
      <c r="I473" s="10" t="s">
        <v>97</v>
      </c>
      <c r="J473" s="10" t="s">
        <v>965</v>
      </c>
      <c r="K473" s="10">
        <v>1</v>
      </c>
      <c r="L473" s="6">
        <v>650000000</v>
      </c>
      <c r="M473" s="6">
        <v>650000000</v>
      </c>
      <c r="N473" s="103" t="s">
        <v>193</v>
      </c>
      <c r="O473" s="103" t="s">
        <v>182</v>
      </c>
      <c r="P473" s="104">
        <v>0</v>
      </c>
      <c r="Q473" s="104">
        <v>0</v>
      </c>
      <c r="R473" s="104">
        <v>0</v>
      </c>
      <c r="S473" s="104">
        <v>0.2</v>
      </c>
      <c r="T473" s="143">
        <v>0.2</v>
      </c>
      <c r="U473" s="104">
        <v>0.2</v>
      </c>
      <c r="V473" s="104">
        <v>0.2</v>
      </c>
      <c r="W473" s="104">
        <v>0.2</v>
      </c>
      <c r="X473" s="104">
        <v>0</v>
      </c>
      <c r="Y473" s="104">
        <v>0</v>
      </c>
      <c r="Z473" s="104">
        <v>0</v>
      </c>
      <c r="AA473" s="104">
        <v>0</v>
      </c>
      <c r="AB473" s="217">
        <f t="shared" si="128"/>
        <v>1</v>
      </c>
      <c r="AC473" s="105">
        <v>0</v>
      </c>
      <c r="AD473" s="105">
        <v>0</v>
      </c>
      <c r="AE473" s="105">
        <v>0</v>
      </c>
      <c r="AF473" s="105">
        <v>0.2</v>
      </c>
      <c r="AG473" s="218">
        <v>0.2</v>
      </c>
      <c r="AH473" s="105">
        <v>0</v>
      </c>
      <c r="AI473" s="105">
        <v>0</v>
      </c>
      <c r="AJ473" s="105">
        <v>0</v>
      </c>
      <c r="AK473" s="105">
        <v>0</v>
      </c>
      <c r="AL473" s="105">
        <v>0</v>
      </c>
      <c r="AM473" s="105">
        <v>0</v>
      </c>
      <c r="AN473" s="105">
        <v>0</v>
      </c>
      <c r="AO473" s="21">
        <f t="shared" si="132"/>
        <v>0.4</v>
      </c>
      <c r="AP473" s="189">
        <f t="shared" si="130"/>
        <v>0.66666666666666663</v>
      </c>
      <c r="AQ473" s="91" t="str">
        <f>+IF(AP473="","",IF(AND(SUM($P473:U473)=1,SUM($AC473:AH473)=1),"TERMINADA",IF(SUM($P473:U473)=0,"SIN INICIAR",IF(AP473&gt;1,"ADELANTADA",IF(AP473&lt;0.6,"CRÍTICA",IF(AP473&lt;0.95,"EN PROCESO","GESTIÓN NORMAL"))))))</f>
        <v>EN PROCESO</v>
      </c>
      <c r="AR473" s="38" t="str">
        <f t="shared" si="118"/>
        <v>K</v>
      </c>
      <c r="AS473" s="71"/>
      <c r="AT473" s="315" t="s">
        <v>1393</v>
      </c>
      <c r="AU473" s="317" t="s">
        <v>1644</v>
      </c>
      <c r="BA473" s="236">
        <f t="shared" si="125"/>
        <v>0.6</v>
      </c>
    </row>
    <row r="474" spans="1:53" ht="27.95" hidden="1" customHeight="1" outlineLevel="4" x14ac:dyDescent="0.2">
      <c r="A474" s="258"/>
      <c r="B474" s="301"/>
      <c r="C474" s="10" t="s">
        <v>81</v>
      </c>
      <c r="D474" s="10" t="s">
        <v>81</v>
      </c>
      <c r="E474" s="10" t="s">
        <v>95</v>
      </c>
      <c r="F474" s="5">
        <v>42401</v>
      </c>
      <c r="G474" s="5">
        <v>42814</v>
      </c>
      <c r="H474" s="10" t="s">
        <v>96</v>
      </c>
      <c r="I474" s="10" t="s">
        <v>98</v>
      </c>
      <c r="J474" s="10" t="s">
        <v>99</v>
      </c>
      <c r="K474" s="10">
        <v>1</v>
      </c>
      <c r="L474" s="6">
        <v>0</v>
      </c>
      <c r="M474" s="6">
        <v>0</v>
      </c>
      <c r="N474" s="103" t="s">
        <v>193</v>
      </c>
      <c r="O474" s="103" t="s">
        <v>182</v>
      </c>
      <c r="P474" s="104">
        <v>0</v>
      </c>
      <c r="Q474" s="104">
        <v>0.14285714285714288</v>
      </c>
      <c r="R474" s="104">
        <v>0.14285714285714288</v>
      </c>
      <c r="S474" s="104">
        <v>0.14285714285714288</v>
      </c>
      <c r="T474" s="143">
        <v>0.14285714285714288</v>
      </c>
      <c r="U474" s="104">
        <v>0.14285714285714288</v>
      </c>
      <c r="V474" s="104">
        <v>0.14285714285714288</v>
      </c>
      <c r="W474" s="104">
        <v>0.14285714285714288</v>
      </c>
      <c r="X474" s="104">
        <v>0</v>
      </c>
      <c r="Y474" s="104">
        <v>0</v>
      </c>
      <c r="Z474" s="104">
        <v>0</v>
      </c>
      <c r="AA474" s="104">
        <v>0</v>
      </c>
      <c r="AB474" s="217">
        <f t="shared" si="128"/>
        <v>1.0000000000000002</v>
      </c>
      <c r="AC474" s="105">
        <v>0</v>
      </c>
      <c r="AD474" s="105">
        <v>0.14000000000000001</v>
      </c>
      <c r="AE474" s="105">
        <v>0.14000000000000001</v>
      </c>
      <c r="AF474" s="105">
        <v>0.14000000000000001</v>
      </c>
      <c r="AG474" s="218">
        <v>0.14000000000000001</v>
      </c>
      <c r="AH474" s="105">
        <v>0.14000000000000001</v>
      </c>
      <c r="AI474" s="105">
        <v>0.14000000000000001</v>
      </c>
      <c r="AJ474" s="105">
        <v>0</v>
      </c>
      <c r="AK474" s="105">
        <v>0</v>
      </c>
      <c r="AL474" s="105">
        <v>0</v>
      </c>
      <c r="AM474" s="105">
        <v>0</v>
      </c>
      <c r="AN474" s="105">
        <v>0</v>
      </c>
      <c r="AO474" s="21">
        <f t="shared" si="132"/>
        <v>0.84000000000000008</v>
      </c>
      <c r="AP474" s="189">
        <f t="shared" si="130"/>
        <v>0.97999999999999987</v>
      </c>
      <c r="AQ474" s="91" t="str">
        <f>+IF(AP474="","",IF(AND(SUM($P474:U474)=1,SUM($AC474:AH474)=1),"TERMINADA",IF(SUM($P474:U474)=0,"SIN INICIAR",IF(AP474&gt;1,"ADELANTADA",IF(AP474&lt;0.6,"CRÍTICA",IF(AP474&lt;0.95,"EN PROCESO","GESTIÓN NORMAL"))))))</f>
        <v>GESTIÓN NORMAL</v>
      </c>
      <c r="AR474" s="38" t="str">
        <f t="shared" si="118"/>
        <v>J</v>
      </c>
      <c r="AS474" s="71" t="s">
        <v>1386</v>
      </c>
      <c r="AT474" s="315" t="s">
        <v>1385</v>
      </c>
      <c r="AU474" s="317" t="s">
        <v>1645</v>
      </c>
      <c r="BA474" s="236">
        <f t="shared" si="125"/>
        <v>0.15999999999999992</v>
      </c>
    </row>
    <row r="475" spans="1:53" ht="27.95" hidden="1" customHeight="1" outlineLevel="4" x14ac:dyDescent="0.2">
      <c r="A475" s="258"/>
      <c r="B475" s="301"/>
      <c r="C475" s="10" t="s">
        <v>81</v>
      </c>
      <c r="D475" s="10" t="s">
        <v>81</v>
      </c>
      <c r="E475" s="10" t="s">
        <v>121</v>
      </c>
      <c r="F475" s="5">
        <v>42401</v>
      </c>
      <c r="G475" s="5">
        <v>42724</v>
      </c>
      <c r="H475" s="10" t="s">
        <v>966</v>
      </c>
      <c r="I475" s="10" t="s">
        <v>36</v>
      </c>
      <c r="J475" s="10" t="s">
        <v>122</v>
      </c>
      <c r="K475" s="10">
        <v>1</v>
      </c>
      <c r="L475" s="6">
        <v>700000000</v>
      </c>
      <c r="M475" s="6">
        <f>+L475*K475</f>
        <v>700000000</v>
      </c>
      <c r="N475" s="103" t="s">
        <v>193</v>
      </c>
      <c r="O475" s="103" t="s">
        <v>210</v>
      </c>
      <c r="P475" s="104">
        <v>0</v>
      </c>
      <c r="Q475" s="104">
        <v>0</v>
      </c>
      <c r="R475" s="104">
        <v>0</v>
      </c>
      <c r="S475" s="104">
        <v>0</v>
      </c>
      <c r="T475" s="143">
        <v>0</v>
      </c>
      <c r="U475" s="104">
        <v>0</v>
      </c>
      <c r="V475" s="104">
        <v>0</v>
      </c>
      <c r="W475" s="104">
        <v>0</v>
      </c>
      <c r="X475" s="104">
        <v>0</v>
      </c>
      <c r="Y475" s="104">
        <v>0</v>
      </c>
      <c r="Z475" s="104">
        <v>0</v>
      </c>
      <c r="AA475" s="104">
        <v>1</v>
      </c>
      <c r="AB475" s="217">
        <f t="shared" si="128"/>
        <v>1</v>
      </c>
      <c r="AC475" s="105">
        <v>0</v>
      </c>
      <c r="AD475" s="105">
        <v>0</v>
      </c>
      <c r="AE475" s="105">
        <v>0</v>
      </c>
      <c r="AF475" s="105">
        <v>0</v>
      </c>
      <c r="AG475" s="218">
        <v>0</v>
      </c>
      <c r="AH475" s="105">
        <v>0</v>
      </c>
      <c r="AI475" s="105">
        <v>0</v>
      </c>
      <c r="AJ475" s="105">
        <v>0</v>
      </c>
      <c r="AK475" s="105">
        <v>0</v>
      </c>
      <c r="AL475" s="105">
        <v>0</v>
      </c>
      <c r="AM475" s="105">
        <v>0</v>
      </c>
      <c r="AN475" s="105">
        <v>0</v>
      </c>
      <c r="AO475" s="21">
        <f t="shared" si="132"/>
        <v>0</v>
      </c>
      <c r="AP475" s="189" t="str">
        <f t="shared" si="130"/>
        <v/>
      </c>
      <c r="AQ475" s="91" t="str">
        <f>+IF(AP475="","",IF(AND(SUM($P475:U475)=1,SUM($AC475:AH475)=1),"TERMINADA",IF(SUM($P475:U475)=0,"SIN INICIAR",IF(AP475&gt;1,"ADELANTADA",IF(AP475&lt;0.6,"CRÍTICA",IF(AP475&lt;0.95,"EN PROCESO","GESTIÓN NORMAL"))))))</f>
        <v/>
      </c>
      <c r="AR475" s="38" t="str">
        <f t="shared" si="118"/>
        <v/>
      </c>
      <c r="AS475" s="71" t="s">
        <v>1123</v>
      </c>
      <c r="AT475" s="315"/>
      <c r="AU475" s="317"/>
      <c r="BA475" s="236">
        <f t="shared" si="125"/>
        <v>1</v>
      </c>
    </row>
    <row r="476" spans="1:53" ht="60" hidden="1" outlineLevel="4" x14ac:dyDescent="0.2">
      <c r="A476" s="258"/>
      <c r="B476" s="301"/>
      <c r="C476" s="10" t="s">
        <v>81</v>
      </c>
      <c r="D476" s="10" t="s">
        <v>81</v>
      </c>
      <c r="E476" s="10" t="s">
        <v>121</v>
      </c>
      <c r="F476" s="5">
        <v>42401</v>
      </c>
      <c r="G476" s="5">
        <v>42724</v>
      </c>
      <c r="H476" s="10" t="s">
        <v>966</v>
      </c>
      <c r="I476" s="10" t="s">
        <v>14</v>
      </c>
      <c r="J476" s="10" t="s">
        <v>123</v>
      </c>
      <c r="K476" s="10">
        <v>1</v>
      </c>
      <c r="L476" s="6">
        <v>38500000</v>
      </c>
      <c r="M476" s="6">
        <f>+L476*K476</f>
        <v>38500000</v>
      </c>
      <c r="N476" s="103" t="s">
        <v>193</v>
      </c>
      <c r="O476" s="103" t="s">
        <v>210</v>
      </c>
      <c r="P476" s="104">
        <v>0</v>
      </c>
      <c r="Q476" s="104">
        <v>0</v>
      </c>
      <c r="R476" s="104">
        <v>0</v>
      </c>
      <c r="S476" s="104">
        <v>0</v>
      </c>
      <c r="T476" s="143">
        <v>0</v>
      </c>
      <c r="U476" s="104">
        <v>0</v>
      </c>
      <c r="V476" s="104">
        <v>0</v>
      </c>
      <c r="W476" s="104">
        <v>0</v>
      </c>
      <c r="X476" s="104">
        <v>0</v>
      </c>
      <c r="Y476" s="104">
        <v>0</v>
      </c>
      <c r="Z476" s="104">
        <v>0</v>
      </c>
      <c r="AA476" s="104">
        <v>1</v>
      </c>
      <c r="AB476" s="217">
        <f t="shared" si="128"/>
        <v>1</v>
      </c>
      <c r="AC476" s="105">
        <v>0</v>
      </c>
      <c r="AD476" s="105">
        <v>0</v>
      </c>
      <c r="AE476" s="105">
        <v>0</v>
      </c>
      <c r="AF476" s="105">
        <v>0</v>
      </c>
      <c r="AG476" s="218">
        <v>0</v>
      </c>
      <c r="AH476" s="105">
        <v>0</v>
      </c>
      <c r="AI476" s="105">
        <v>0</v>
      </c>
      <c r="AJ476" s="105">
        <v>0</v>
      </c>
      <c r="AK476" s="105">
        <v>0</v>
      </c>
      <c r="AL476" s="105">
        <v>0</v>
      </c>
      <c r="AM476" s="105">
        <v>0</v>
      </c>
      <c r="AN476" s="105">
        <v>0</v>
      </c>
      <c r="AO476" s="21">
        <f t="shared" si="132"/>
        <v>0</v>
      </c>
      <c r="AP476" s="189" t="str">
        <f t="shared" si="130"/>
        <v/>
      </c>
      <c r="AQ476" s="91" t="str">
        <f>+IF(AP476="","",IF(AND(SUM($P476:U476)=1,SUM($AC476:AH476)=1),"TERMINADA",IF(SUM($P476:U476)=0,"SIN INICIAR",IF(AP476&gt;1,"ADELANTADA",IF(AP476&lt;0.6,"CRÍTICA",IF(AP476&lt;0.95,"EN PROCESO","GESTIÓN NORMAL"))))))</f>
        <v/>
      </c>
      <c r="AR476" s="38" t="str">
        <f t="shared" si="118"/>
        <v/>
      </c>
      <c r="AS476" s="71" t="s">
        <v>996</v>
      </c>
      <c r="AT476" s="315"/>
      <c r="AU476" s="317" t="s">
        <v>1646</v>
      </c>
      <c r="BA476" s="236">
        <f t="shared" si="125"/>
        <v>1</v>
      </c>
    </row>
    <row r="477" spans="1:53" ht="96" hidden="1" outlineLevel="4" x14ac:dyDescent="0.2">
      <c r="A477" s="258"/>
      <c r="B477" s="301"/>
      <c r="C477" s="10" t="s">
        <v>81</v>
      </c>
      <c r="D477" s="10" t="s">
        <v>81</v>
      </c>
      <c r="E477" s="10" t="s">
        <v>157</v>
      </c>
      <c r="F477" s="5">
        <v>42401</v>
      </c>
      <c r="G477" s="5">
        <v>42724</v>
      </c>
      <c r="H477" s="10" t="s">
        <v>158</v>
      </c>
      <c r="I477" s="10" t="s">
        <v>75</v>
      </c>
      <c r="J477" s="10" t="s">
        <v>159</v>
      </c>
      <c r="K477" s="10">
        <v>1</v>
      </c>
      <c r="L477" s="6">
        <v>7700000</v>
      </c>
      <c r="M477" s="6">
        <f>+L477*K477</f>
        <v>7700000</v>
      </c>
      <c r="N477" s="103" t="s">
        <v>193</v>
      </c>
      <c r="O477" s="103" t="s">
        <v>210</v>
      </c>
      <c r="P477" s="104">
        <v>0</v>
      </c>
      <c r="Q477" s="104">
        <v>9.0909090909090912E-2</v>
      </c>
      <c r="R477" s="104">
        <v>9.0909090909090912E-2</v>
      </c>
      <c r="S477" s="104">
        <v>9.0909090909090912E-2</v>
      </c>
      <c r="T477" s="143">
        <v>9.0909090909090912E-2</v>
      </c>
      <c r="U477" s="104">
        <v>9.0909090909090912E-2</v>
      </c>
      <c r="V477" s="104">
        <v>9.0909090909090912E-2</v>
      </c>
      <c r="W477" s="104">
        <v>9.0909090909090912E-2</v>
      </c>
      <c r="X477" s="104">
        <v>9.0909090909090912E-2</v>
      </c>
      <c r="Y477" s="104">
        <v>9.0909090909090912E-2</v>
      </c>
      <c r="Z477" s="104">
        <v>9.0909090909090912E-2</v>
      </c>
      <c r="AA477" s="104">
        <v>9.0909090909090912E-2</v>
      </c>
      <c r="AB477" s="217">
        <f t="shared" si="128"/>
        <v>1.0000000000000002</v>
      </c>
      <c r="AC477" s="105">
        <v>0</v>
      </c>
      <c r="AD477" s="105">
        <v>0</v>
      </c>
      <c r="AE477" s="105">
        <v>0</v>
      </c>
      <c r="AF477" s="105">
        <v>0</v>
      </c>
      <c r="AG477" s="218">
        <v>0</v>
      </c>
      <c r="AH477" s="105">
        <v>0</v>
      </c>
      <c r="AI477" s="105">
        <v>0</v>
      </c>
      <c r="AJ477" s="105">
        <v>0</v>
      </c>
      <c r="AK477" s="105">
        <v>0</v>
      </c>
      <c r="AL477" s="105">
        <v>0</v>
      </c>
      <c r="AM477" s="105">
        <v>0</v>
      </c>
      <c r="AN477" s="105">
        <v>0</v>
      </c>
      <c r="AO477" s="21">
        <f t="shared" si="132"/>
        <v>0</v>
      </c>
      <c r="AP477" s="189">
        <f t="shared" si="130"/>
        <v>0</v>
      </c>
      <c r="AQ477" s="91" t="str">
        <f>+IF(AP477="","",IF(AND(SUM($P477:U477)=1,SUM($AC477:AH477)=1),"TERMINADA",IF(SUM($P477:U477)=0,"SIN INICIAR",IF(AP477&gt;1,"ADELANTADA",IF(AP477&lt;0.6,"CRÍTICA",IF(AP477&lt;0.95,"EN PROCESO","GESTIÓN NORMAL"))))))</f>
        <v>CRÍTICA</v>
      </c>
      <c r="AR477" s="38" t="str">
        <f t="shared" si="118"/>
        <v>L</v>
      </c>
      <c r="AS477" s="71" t="s">
        <v>1126</v>
      </c>
      <c r="AT477" s="315" t="s">
        <v>1484</v>
      </c>
      <c r="AU477" s="317" t="s">
        <v>1646</v>
      </c>
      <c r="BA477" s="236">
        <f t="shared" si="125"/>
        <v>1</v>
      </c>
    </row>
    <row r="478" spans="1:53" ht="69.95" hidden="1" customHeight="1" outlineLevel="3" x14ac:dyDescent="0.2">
      <c r="A478" s="258"/>
      <c r="B478" s="301"/>
      <c r="C478" s="248" t="s">
        <v>1333</v>
      </c>
      <c r="D478" s="249"/>
      <c r="E478" s="250"/>
      <c r="F478" s="82"/>
      <c r="G478" s="82"/>
      <c r="H478" s="1"/>
      <c r="I478" s="1"/>
      <c r="J478" s="82"/>
      <c r="K478" s="82"/>
      <c r="L478" s="82"/>
      <c r="M478" s="82"/>
      <c r="N478" s="68"/>
      <c r="O478" s="68"/>
      <c r="P478" s="69"/>
      <c r="Q478" s="69"/>
      <c r="R478" s="69"/>
      <c r="S478" s="69"/>
      <c r="T478" s="69"/>
      <c r="U478" s="144"/>
      <c r="V478" s="69"/>
      <c r="W478" s="69"/>
      <c r="X478" s="69"/>
      <c r="Y478" s="69"/>
      <c r="Z478" s="69"/>
      <c r="AA478" s="69"/>
      <c r="AB478" s="200"/>
      <c r="AC478" s="69"/>
      <c r="AD478" s="69"/>
      <c r="AE478" s="69"/>
      <c r="AF478" s="69"/>
      <c r="AG478" s="69"/>
      <c r="AH478" s="144"/>
      <c r="AI478" s="69"/>
      <c r="AJ478" s="69"/>
      <c r="AK478" s="69"/>
      <c r="AL478" s="69"/>
      <c r="AM478" s="69"/>
      <c r="AN478" s="182"/>
      <c r="AO478" s="190">
        <f>SUBTOTAL(1,AO458:AO477)</f>
        <v>0.30777777777777776</v>
      </c>
      <c r="AP478" s="190">
        <f>SUBTOTAL(1,AP458:AP477)</f>
        <v>0.58424444444444434</v>
      </c>
      <c r="AQ478" s="91" t="str">
        <f>+IF(AP478="","",IF(AP478&gt;1,"ADELANTADA",IF(AP478&lt;0.6,"CRÍTICA",IF(AP478&lt;0.95,"EN PROCESO","GESTIÓN NORMAL"))))</f>
        <v>CRÍTICA</v>
      </c>
      <c r="AR478" s="38" t="str">
        <f t="shared" si="118"/>
        <v>L</v>
      </c>
      <c r="AS478" s="71"/>
      <c r="AT478" s="315" t="s">
        <v>1485</v>
      </c>
      <c r="AU478" s="317" t="s">
        <v>1647</v>
      </c>
      <c r="BA478" s="236">
        <f t="shared" si="125"/>
        <v>0.69222222222222229</v>
      </c>
    </row>
    <row r="479" spans="1:53" ht="60" hidden="1" outlineLevel="4" x14ac:dyDescent="0.2">
      <c r="A479" s="258"/>
      <c r="B479" s="301"/>
      <c r="C479" s="10" t="s">
        <v>134</v>
      </c>
      <c r="D479" s="10" t="s">
        <v>134</v>
      </c>
      <c r="E479" s="10" t="s">
        <v>771</v>
      </c>
      <c r="F479" s="5">
        <v>42401</v>
      </c>
      <c r="G479" s="5">
        <v>42724</v>
      </c>
      <c r="H479" s="10" t="s">
        <v>136</v>
      </c>
      <c r="I479" s="10" t="s">
        <v>36</v>
      </c>
      <c r="J479" s="10" t="s">
        <v>1561</v>
      </c>
      <c r="K479" s="10">
        <v>1</v>
      </c>
      <c r="L479" s="6">
        <v>100000000</v>
      </c>
      <c r="M479" s="6">
        <f t="shared" ref="M479:M484" si="133">+L479*K479</f>
        <v>100000000</v>
      </c>
      <c r="N479" s="103" t="s">
        <v>201</v>
      </c>
      <c r="O479" s="103" t="s">
        <v>210</v>
      </c>
      <c r="P479" s="104">
        <v>0</v>
      </c>
      <c r="Q479" s="104">
        <v>0</v>
      </c>
      <c r="R479" s="104">
        <v>0</v>
      </c>
      <c r="S479" s="104">
        <v>0</v>
      </c>
      <c r="T479" s="50">
        <v>0</v>
      </c>
      <c r="U479" s="223">
        <v>0.1</v>
      </c>
      <c r="V479" s="104">
        <v>0</v>
      </c>
      <c r="W479" s="104">
        <v>0</v>
      </c>
      <c r="X479" s="104">
        <v>0.2</v>
      </c>
      <c r="Y479" s="104">
        <v>0.2</v>
      </c>
      <c r="Z479" s="104">
        <v>0</v>
      </c>
      <c r="AA479" s="104">
        <v>0</v>
      </c>
      <c r="AB479" s="231">
        <f t="shared" ref="AB479:AB484" si="134">SUM(P479:AA479)</f>
        <v>0.5</v>
      </c>
      <c r="AC479" s="105">
        <v>0</v>
      </c>
      <c r="AD479" s="105">
        <v>0</v>
      </c>
      <c r="AE479" s="105">
        <v>0</v>
      </c>
      <c r="AF479" s="105">
        <v>0</v>
      </c>
      <c r="AG479" s="230">
        <v>0</v>
      </c>
      <c r="AH479" s="221">
        <v>7.0000000000000007E-2</v>
      </c>
      <c r="AI479" s="105">
        <v>0.05</v>
      </c>
      <c r="AJ479" s="105">
        <v>0</v>
      </c>
      <c r="AK479" s="105">
        <v>0</v>
      </c>
      <c r="AL479" s="105">
        <v>0</v>
      </c>
      <c r="AM479" s="105">
        <v>0</v>
      </c>
      <c r="AN479" s="105">
        <v>0</v>
      </c>
      <c r="AO479" s="21">
        <f t="shared" ref="AO479:AO484" si="135">SUM(AC479:AN479)</f>
        <v>0.12000000000000001</v>
      </c>
      <c r="AP479" s="189">
        <f t="shared" ref="AP479:AP484" si="136">+IFERROR(SUM(AC479:AH479)/SUM(P479:U479),"")</f>
        <v>0.70000000000000007</v>
      </c>
      <c r="AQ479" s="91" t="str">
        <f>+IF(AP479="","",IF(AND(SUM($P479:U479)=1,SUM($AC479:AH479)=1),"TERMINADA",IF(SUM($P479:U479)=0,"SIN INICIAR",IF(AP479&gt;1,"ADELANTADA",IF(AP479&lt;0.6,"CRÍTICA",IF(AP479&lt;0.95,"EN PROCESO","GESTIÓN NORMAL"))))))</f>
        <v>EN PROCESO</v>
      </c>
      <c r="AR479" s="38" t="str">
        <f t="shared" si="118"/>
        <v>K</v>
      </c>
      <c r="AS479" s="178"/>
      <c r="AT479" s="315"/>
      <c r="AU479" s="317" t="s">
        <v>1648</v>
      </c>
      <c r="BA479" s="236">
        <f t="shared" si="125"/>
        <v>0.88</v>
      </c>
    </row>
    <row r="480" spans="1:53" ht="48" hidden="1" outlineLevel="4" x14ac:dyDescent="0.2">
      <c r="A480" s="258"/>
      <c r="B480" s="301"/>
      <c r="C480" s="10" t="s">
        <v>134</v>
      </c>
      <c r="D480" s="10" t="s">
        <v>134</v>
      </c>
      <c r="E480" s="10" t="s">
        <v>140</v>
      </c>
      <c r="F480" s="5">
        <v>42401</v>
      </c>
      <c r="G480" s="5">
        <v>42724</v>
      </c>
      <c r="H480" s="10" t="s">
        <v>141</v>
      </c>
      <c r="I480" s="10" t="s">
        <v>75</v>
      </c>
      <c r="J480" s="10" t="s">
        <v>142</v>
      </c>
      <c r="K480" s="10">
        <v>1</v>
      </c>
      <c r="L480" s="6">
        <v>67000000</v>
      </c>
      <c r="M480" s="6">
        <f t="shared" si="133"/>
        <v>67000000</v>
      </c>
      <c r="N480" s="103" t="s">
        <v>193</v>
      </c>
      <c r="O480" s="103" t="s">
        <v>210</v>
      </c>
      <c r="P480" s="104">
        <v>0</v>
      </c>
      <c r="Q480" s="104">
        <v>9.0909090909090912E-2</v>
      </c>
      <c r="R480" s="104">
        <v>9.0909090909090912E-2</v>
      </c>
      <c r="S480" s="104">
        <v>9.0909090909090912E-2</v>
      </c>
      <c r="T480" s="50">
        <v>9.0909090909090912E-2</v>
      </c>
      <c r="U480" s="223">
        <v>9.0909090909090912E-2</v>
      </c>
      <c r="V480" s="104">
        <v>9.0909090909090912E-2</v>
      </c>
      <c r="W480" s="104">
        <v>9.0909090909090912E-2</v>
      </c>
      <c r="X480" s="104">
        <v>9.0909090909090912E-2</v>
      </c>
      <c r="Y480" s="104">
        <v>9.0909090909090912E-2</v>
      </c>
      <c r="Z480" s="104">
        <v>9.0909090909090912E-2</v>
      </c>
      <c r="AA480" s="104">
        <v>9.0909090909090912E-2</v>
      </c>
      <c r="AB480" s="231">
        <f t="shared" si="134"/>
        <v>1.0000000000000002</v>
      </c>
      <c r="AC480" s="105">
        <v>0.02</v>
      </c>
      <c r="AD480" s="105">
        <v>0.05</v>
      </c>
      <c r="AE480" s="105">
        <v>0.1</v>
      </c>
      <c r="AF480" s="105">
        <v>0.05</v>
      </c>
      <c r="AG480" s="230">
        <v>0.05</v>
      </c>
      <c r="AH480" s="221">
        <v>0.05</v>
      </c>
      <c r="AI480" s="105">
        <v>0.05</v>
      </c>
      <c r="AJ480" s="105">
        <v>0</v>
      </c>
      <c r="AK480" s="105">
        <v>0</v>
      </c>
      <c r="AL480" s="105">
        <v>0</v>
      </c>
      <c r="AM480" s="105">
        <v>0</v>
      </c>
      <c r="AN480" s="105">
        <v>0</v>
      </c>
      <c r="AO480" s="21">
        <f t="shared" si="135"/>
        <v>0.37</v>
      </c>
      <c r="AP480" s="189">
        <f t="shared" si="136"/>
        <v>0.70399999999999996</v>
      </c>
      <c r="AQ480" s="91" t="str">
        <f>+IF(AP480="","",IF(AND(SUM($P480:U480)=1,SUM($AC480:AH480)=1),"TERMINADA",IF(SUM($P480:U480)=0,"SIN INICIAR",IF(AP480&gt;1,"ADELANTADA",IF(AP480&lt;0.6,"CRÍTICA",IF(AP480&lt;0.95,"EN PROCESO","GESTIÓN NORMAL"))))))</f>
        <v>EN PROCESO</v>
      </c>
      <c r="AR480" s="38" t="str">
        <f t="shared" si="118"/>
        <v>K</v>
      </c>
      <c r="AS480" s="71" t="s">
        <v>1387</v>
      </c>
      <c r="AT480" s="315" t="s">
        <v>1128</v>
      </c>
      <c r="AU480" s="316"/>
      <c r="BA480" s="236">
        <f t="shared" si="125"/>
        <v>0.63</v>
      </c>
    </row>
    <row r="481" spans="1:53" ht="27.95" hidden="1" customHeight="1" outlineLevel="4" x14ac:dyDescent="0.2">
      <c r="A481" s="258"/>
      <c r="B481" s="301"/>
      <c r="C481" s="10" t="s">
        <v>134</v>
      </c>
      <c r="D481" s="10" t="s">
        <v>134</v>
      </c>
      <c r="E481" s="10" t="s">
        <v>138</v>
      </c>
      <c r="F481" s="5">
        <v>42401</v>
      </c>
      <c r="G481" s="5">
        <v>42724</v>
      </c>
      <c r="H481" s="10" t="s">
        <v>136</v>
      </c>
      <c r="I481" s="10" t="s">
        <v>36</v>
      </c>
      <c r="J481" s="10" t="s">
        <v>1554</v>
      </c>
      <c r="K481" s="10">
        <v>1</v>
      </c>
      <c r="L481" s="6">
        <v>120000000</v>
      </c>
      <c r="M481" s="6">
        <f t="shared" si="133"/>
        <v>120000000</v>
      </c>
      <c r="N481" s="103" t="s">
        <v>201</v>
      </c>
      <c r="O481" s="103" t="s">
        <v>210</v>
      </c>
      <c r="P481" s="104">
        <v>0</v>
      </c>
      <c r="Q481" s="104">
        <v>0</v>
      </c>
      <c r="R481" s="104">
        <v>0</v>
      </c>
      <c r="S481" s="104">
        <v>0</v>
      </c>
      <c r="T481" s="50">
        <v>0</v>
      </c>
      <c r="U481" s="223">
        <v>0</v>
      </c>
      <c r="V481" s="104">
        <v>0</v>
      </c>
      <c r="W481" s="104">
        <v>0</v>
      </c>
      <c r="X481" s="104">
        <v>0.25</v>
      </c>
      <c r="Y481" s="104">
        <v>0.25</v>
      </c>
      <c r="Z481" s="104">
        <v>0.25</v>
      </c>
      <c r="AA481" s="104">
        <v>0.25</v>
      </c>
      <c r="AB481" s="231">
        <f t="shared" si="134"/>
        <v>1</v>
      </c>
      <c r="AC481" s="105">
        <v>0</v>
      </c>
      <c r="AD481" s="105">
        <v>0</v>
      </c>
      <c r="AE481" s="105">
        <v>0</v>
      </c>
      <c r="AF481" s="105">
        <v>0</v>
      </c>
      <c r="AG481" s="230">
        <v>0</v>
      </c>
      <c r="AH481" s="221">
        <v>0</v>
      </c>
      <c r="AI481" s="105">
        <v>0</v>
      </c>
      <c r="AJ481" s="105">
        <v>0</v>
      </c>
      <c r="AK481" s="105">
        <v>0</v>
      </c>
      <c r="AL481" s="105">
        <v>0</v>
      </c>
      <c r="AM481" s="105">
        <v>0</v>
      </c>
      <c r="AN481" s="105">
        <v>0</v>
      </c>
      <c r="AO481" s="21">
        <f t="shared" si="135"/>
        <v>0</v>
      </c>
      <c r="AP481" s="189" t="str">
        <f t="shared" si="136"/>
        <v/>
      </c>
      <c r="AQ481" s="91" t="str">
        <f>+IF(AP481="","",IF(AND(SUM($P481:U481)=1,SUM($AC481:AH481)=1),"TERMINADA",IF(SUM($P481:U481)=0,"SIN INICIAR",IF(AP481&gt;1,"ADELANTADA",IF(AP481&lt;0.6,"CRÍTICA",IF(AP481&lt;0.95,"EN PROCESO","GESTIÓN NORMAL"))))))</f>
        <v/>
      </c>
      <c r="AR481" s="38" t="str">
        <f t="shared" si="118"/>
        <v/>
      </c>
      <c r="AS481" s="71"/>
      <c r="AT481" s="315"/>
      <c r="AU481" s="316" t="s">
        <v>1649</v>
      </c>
      <c r="BA481" s="236">
        <f t="shared" si="125"/>
        <v>1</v>
      </c>
    </row>
    <row r="482" spans="1:53" ht="27.95" hidden="1" customHeight="1" outlineLevel="4" x14ac:dyDescent="0.2">
      <c r="A482" s="258"/>
      <c r="B482" s="301"/>
      <c r="C482" s="10" t="s">
        <v>134</v>
      </c>
      <c r="D482" s="10" t="s">
        <v>134</v>
      </c>
      <c r="E482" s="10" t="s">
        <v>138</v>
      </c>
      <c r="F482" s="5">
        <v>42401</v>
      </c>
      <c r="G482" s="5">
        <v>42724</v>
      </c>
      <c r="H482" s="10" t="s">
        <v>136</v>
      </c>
      <c r="I482" s="10" t="s">
        <v>14</v>
      </c>
      <c r="J482" s="10" t="s">
        <v>139</v>
      </c>
      <c r="K482" s="10">
        <v>1</v>
      </c>
      <c r="L482" s="6">
        <v>6600000</v>
      </c>
      <c r="M482" s="6">
        <f t="shared" si="133"/>
        <v>6600000</v>
      </c>
      <c r="N482" s="103" t="s">
        <v>201</v>
      </c>
      <c r="O482" s="103" t="s">
        <v>210</v>
      </c>
      <c r="P482" s="104">
        <v>0</v>
      </c>
      <c r="Q482" s="104">
        <v>0</v>
      </c>
      <c r="R482" s="104">
        <v>0</v>
      </c>
      <c r="S482" s="104">
        <v>0</v>
      </c>
      <c r="T482" s="50">
        <v>0</v>
      </c>
      <c r="U482" s="223">
        <v>0</v>
      </c>
      <c r="V482" s="104">
        <v>0</v>
      </c>
      <c r="W482" s="104">
        <v>0</v>
      </c>
      <c r="X482" s="104">
        <v>0.25</v>
      </c>
      <c r="Y482" s="104">
        <v>0.25</v>
      </c>
      <c r="Z482" s="104">
        <v>0.25</v>
      </c>
      <c r="AA482" s="104">
        <v>0.25</v>
      </c>
      <c r="AB482" s="231">
        <f t="shared" si="134"/>
        <v>1</v>
      </c>
      <c r="AC482" s="105">
        <v>0</v>
      </c>
      <c r="AD482" s="105">
        <v>0</v>
      </c>
      <c r="AE482" s="105">
        <v>0</v>
      </c>
      <c r="AF482" s="105">
        <v>0</v>
      </c>
      <c r="AG482" s="230">
        <v>0</v>
      </c>
      <c r="AH482" s="221">
        <v>0</v>
      </c>
      <c r="AI482" s="105">
        <v>0</v>
      </c>
      <c r="AJ482" s="105">
        <v>0</v>
      </c>
      <c r="AK482" s="105">
        <v>0</v>
      </c>
      <c r="AL482" s="105">
        <v>0</v>
      </c>
      <c r="AM482" s="105">
        <v>0</v>
      </c>
      <c r="AN482" s="105">
        <v>0</v>
      </c>
      <c r="AO482" s="21">
        <f t="shared" si="135"/>
        <v>0</v>
      </c>
      <c r="AP482" s="189" t="str">
        <f t="shared" si="136"/>
        <v/>
      </c>
      <c r="AQ482" s="91" t="str">
        <f>+IF(AP482="","",IF(AND(SUM($P482:U482)=1,SUM($AC482:AH482)=1),"TERMINADA",IF(SUM($P482:U482)=0,"SIN INICIAR",IF(AP482&gt;1,"ADELANTADA",IF(AP482&lt;0.6,"CRÍTICA",IF(AP482&lt;0.95,"EN PROCESO","GESTIÓN NORMAL"))))))</f>
        <v/>
      </c>
      <c r="AR482" s="38" t="str">
        <f t="shared" si="118"/>
        <v/>
      </c>
      <c r="AS482" s="71"/>
      <c r="AT482" s="315"/>
      <c r="AU482" s="314"/>
      <c r="BA482" s="236">
        <f t="shared" si="125"/>
        <v>1</v>
      </c>
    </row>
    <row r="483" spans="1:53" ht="27.95" hidden="1" customHeight="1" outlineLevel="4" x14ac:dyDescent="0.2">
      <c r="A483" s="258"/>
      <c r="B483" s="301"/>
      <c r="C483" s="10" t="s">
        <v>134</v>
      </c>
      <c r="D483" s="10" t="s">
        <v>134</v>
      </c>
      <c r="E483" s="10" t="s">
        <v>135</v>
      </c>
      <c r="F483" s="5">
        <v>42401</v>
      </c>
      <c r="G483" s="5">
        <v>42724</v>
      </c>
      <c r="H483" s="10" t="s">
        <v>136</v>
      </c>
      <c r="I483" s="10" t="s">
        <v>36</v>
      </c>
      <c r="J483" s="10" t="s">
        <v>137</v>
      </c>
      <c r="K483" s="10">
        <v>1</v>
      </c>
      <c r="L483" s="6">
        <v>100000000</v>
      </c>
      <c r="M483" s="6">
        <f t="shared" si="133"/>
        <v>100000000</v>
      </c>
      <c r="N483" s="103" t="s">
        <v>201</v>
      </c>
      <c r="O483" s="103" t="s">
        <v>210</v>
      </c>
      <c r="P483" s="104">
        <v>0</v>
      </c>
      <c r="Q483" s="104">
        <v>0</v>
      </c>
      <c r="R483" s="104">
        <v>0</v>
      </c>
      <c r="S483" s="104">
        <v>0.1111111111111111</v>
      </c>
      <c r="T483" s="50">
        <v>0.1111111111111111</v>
      </c>
      <c r="U483" s="223">
        <v>0.1111111111111111</v>
      </c>
      <c r="V483" s="104">
        <v>0.1111111111111111</v>
      </c>
      <c r="W483" s="104">
        <v>0.1111111111111111</v>
      </c>
      <c r="X483" s="104">
        <v>0.1111111111111111</v>
      </c>
      <c r="Y483" s="104">
        <v>0.1111111111111111</v>
      </c>
      <c r="Z483" s="104">
        <v>0.1111111111111111</v>
      </c>
      <c r="AA483" s="104">
        <v>0.1111111111111111</v>
      </c>
      <c r="AB483" s="231">
        <f t="shared" si="134"/>
        <v>1.0000000000000002</v>
      </c>
      <c r="AC483" s="105">
        <v>0</v>
      </c>
      <c r="AD483" s="105">
        <v>0</v>
      </c>
      <c r="AE483" s="105">
        <v>0</v>
      </c>
      <c r="AF483" s="105">
        <v>0</v>
      </c>
      <c r="AG483" s="230">
        <v>0.1</v>
      </c>
      <c r="AH483" s="221">
        <v>0.1</v>
      </c>
      <c r="AI483" s="105">
        <v>0.1</v>
      </c>
      <c r="AJ483" s="105">
        <v>0</v>
      </c>
      <c r="AK483" s="105">
        <v>0</v>
      </c>
      <c r="AL483" s="105">
        <v>0</v>
      </c>
      <c r="AM483" s="105">
        <v>0</v>
      </c>
      <c r="AN483" s="105">
        <v>0</v>
      </c>
      <c r="AO483" s="21">
        <f t="shared" si="135"/>
        <v>0.30000000000000004</v>
      </c>
      <c r="AP483" s="189">
        <f t="shared" si="136"/>
        <v>0.60000000000000009</v>
      </c>
      <c r="AQ483" s="91" t="str">
        <f>+IF(AP483="","",IF(AND(SUM($P483:U483)=1,SUM($AC483:AH483)=1),"TERMINADA",IF(SUM($P483:U483)=0,"SIN INICIAR",IF(AP483&gt;1,"ADELANTADA",IF(AP483&lt;0.6,"CRÍTICA",IF(AP483&lt;0.95,"EN PROCESO","GESTIÓN NORMAL"))))))</f>
        <v>EN PROCESO</v>
      </c>
      <c r="AR483" s="38" t="str">
        <f t="shared" si="118"/>
        <v>K</v>
      </c>
      <c r="AS483" s="71"/>
      <c r="AT483" s="315"/>
      <c r="AU483" s="71" t="s">
        <v>1560</v>
      </c>
      <c r="BA483" s="236">
        <f t="shared" si="125"/>
        <v>0.7</v>
      </c>
    </row>
    <row r="484" spans="1:53" ht="27.95" hidden="1" customHeight="1" outlineLevel="4" x14ac:dyDescent="0.2">
      <c r="A484" s="258"/>
      <c r="B484" s="301"/>
      <c r="C484" s="10" t="s">
        <v>134</v>
      </c>
      <c r="D484" s="10" t="s">
        <v>134</v>
      </c>
      <c r="E484" s="10" t="s">
        <v>143</v>
      </c>
      <c r="F484" s="5">
        <v>42401</v>
      </c>
      <c r="G484" s="5">
        <v>42724</v>
      </c>
      <c r="H484" s="10" t="s">
        <v>144</v>
      </c>
      <c r="I484" s="10" t="s">
        <v>75</v>
      </c>
      <c r="J484" s="10" t="s">
        <v>145</v>
      </c>
      <c r="K484" s="10">
        <v>1</v>
      </c>
      <c r="L484" s="6">
        <v>23000000</v>
      </c>
      <c r="M484" s="6">
        <f t="shared" si="133"/>
        <v>23000000</v>
      </c>
      <c r="N484" s="103" t="s">
        <v>193</v>
      </c>
      <c r="O484" s="103" t="s">
        <v>210</v>
      </c>
      <c r="P484" s="104">
        <v>0</v>
      </c>
      <c r="Q484" s="104">
        <v>9.0909090909090912E-2</v>
      </c>
      <c r="R484" s="104">
        <v>9.0909090909090912E-2</v>
      </c>
      <c r="S484" s="104">
        <v>9.0909090909090912E-2</v>
      </c>
      <c r="T484" s="50">
        <v>9.0909090909090912E-2</v>
      </c>
      <c r="U484" s="223">
        <v>9.0909090909090912E-2</v>
      </c>
      <c r="V484" s="104">
        <v>9.0909090909090912E-2</v>
      </c>
      <c r="W484" s="104">
        <v>9.0909090909090912E-2</v>
      </c>
      <c r="X484" s="104">
        <v>9.0909090909090912E-2</v>
      </c>
      <c r="Y484" s="104">
        <v>9.0909090909090912E-2</v>
      </c>
      <c r="Z484" s="104">
        <v>9.0909090909090912E-2</v>
      </c>
      <c r="AA484" s="104">
        <v>9.0909090909090912E-2</v>
      </c>
      <c r="AB484" s="231">
        <f t="shared" si="134"/>
        <v>1.0000000000000002</v>
      </c>
      <c r="AC484" s="105">
        <v>0</v>
      </c>
      <c r="AD484" s="105">
        <v>0.09</v>
      </c>
      <c r="AE484" s="105">
        <v>0.09</v>
      </c>
      <c r="AF484" s="105">
        <v>0.09</v>
      </c>
      <c r="AG484" s="230">
        <v>0.09</v>
      </c>
      <c r="AH484" s="221">
        <v>0.09</v>
      </c>
      <c r="AI484" s="105">
        <v>0.09</v>
      </c>
      <c r="AJ484" s="105">
        <v>0</v>
      </c>
      <c r="AK484" s="105">
        <v>0</v>
      </c>
      <c r="AL484" s="105">
        <v>0</v>
      </c>
      <c r="AM484" s="105">
        <v>0</v>
      </c>
      <c r="AN484" s="105">
        <v>0</v>
      </c>
      <c r="AO484" s="21">
        <f t="shared" si="135"/>
        <v>0.53999999999999992</v>
      </c>
      <c r="AP484" s="189">
        <f t="shared" si="136"/>
        <v>0.98999999999999977</v>
      </c>
      <c r="AQ484" s="91" t="str">
        <f>+IF(AP484="","",IF(AND(SUM($P484:U484)=1,SUM($AC484:AH484)=1),"TERMINADA",IF(SUM($P484:U484)=0,"SIN INICIAR",IF(AP484&gt;1,"ADELANTADA",IF(AP484&lt;0.6,"CRÍTICA",IF(AP484&lt;0.95,"EN PROCESO","GESTIÓN NORMAL"))))))</f>
        <v>GESTIÓN NORMAL</v>
      </c>
      <c r="AR484" s="38" t="str">
        <f t="shared" si="118"/>
        <v>J</v>
      </c>
      <c r="AS484" s="71" t="s">
        <v>1127</v>
      </c>
      <c r="AT484" s="315" t="s">
        <v>1127</v>
      </c>
      <c r="AU484" s="71"/>
      <c r="BA484" s="236">
        <f t="shared" si="125"/>
        <v>0.46000000000000008</v>
      </c>
    </row>
    <row r="485" spans="1:53" ht="39" hidden="1" customHeight="1" outlineLevel="3" x14ac:dyDescent="0.2">
      <c r="A485" s="258"/>
      <c r="B485" s="301"/>
      <c r="C485" s="248" t="s">
        <v>1334</v>
      </c>
      <c r="D485" s="249"/>
      <c r="E485" s="250"/>
      <c r="F485" s="82"/>
      <c r="G485" s="82"/>
      <c r="H485" s="1"/>
      <c r="I485" s="1"/>
      <c r="J485" s="82"/>
      <c r="K485" s="82"/>
      <c r="L485" s="82"/>
      <c r="M485" s="82"/>
      <c r="N485" s="68"/>
      <c r="O485" s="68"/>
      <c r="P485" s="69"/>
      <c r="Q485" s="69"/>
      <c r="R485" s="69"/>
      <c r="S485" s="69"/>
      <c r="T485" s="69"/>
      <c r="U485" s="144"/>
      <c r="V485" s="69"/>
      <c r="W485" s="69"/>
      <c r="X485" s="69"/>
      <c r="Y485" s="69"/>
      <c r="Z485" s="69"/>
      <c r="AA485" s="69"/>
      <c r="AB485" s="200"/>
      <c r="AC485" s="69"/>
      <c r="AD485" s="69"/>
      <c r="AE485" s="69"/>
      <c r="AF485" s="69"/>
      <c r="AG485" s="69"/>
      <c r="AH485" s="144"/>
      <c r="AI485" s="69"/>
      <c r="AJ485" s="69"/>
      <c r="AK485" s="69"/>
      <c r="AL485" s="69"/>
      <c r="AM485" s="69"/>
      <c r="AN485" s="182"/>
      <c r="AO485" s="190">
        <f>SUBTOTAL(1,AO479:AO484)</f>
        <v>0.22166666666666668</v>
      </c>
      <c r="AP485" s="190">
        <f>SUBTOTAL(1,AP479:AP484)</f>
        <v>0.74849999999999994</v>
      </c>
      <c r="AQ485" s="91" t="str">
        <f>+IF(AP485="","",IF(AP485&gt;1,"ADELANTADA",IF(AP485&lt;0.6,"CRÍTICA",IF(AP485&lt;0.95,"EN PROCESO","GESTIÓN NORMAL"))))</f>
        <v>EN PROCESO</v>
      </c>
      <c r="AR485" s="38" t="str">
        <f t="shared" si="118"/>
        <v>K</v>
      </c>
      <c r="AS485" s="71"/>
      <c r="AT485" s="315" t="s">
        <v>1127</v>
      </c>
      <c r="AU485" s="71"/>
      <c r="BA485" s="236">
        <f t="shared" si="125"/>
        <v>0.77833333333333332</v>
      </c>
    </row>
    <row r="486" spans="1:53" ht="60" hidden="1" outlineLevel="4" x14ac:dyDescent="0.2">
      <c r="A486" s="258"/>
      <c r="B486" s="301"/>
      <c r="C486" s="10" t="s">
        <v>146</v>
      </c>
      <c r="D486" s="10" t="s">
        <v>146</v>
      </c>
      <c r="E486" s="10" t="s">
        <v>150</v>
      </c>
      <c r="F486" s="5">
        <v>42401</v>
      </c>
      <c r="G486" s="5">
        <v>42724</v>
      </c>
      <c r="H486" s="10" t="s">
        <v>148</v>
      </c>
      <c r="I486" s="10" t="s">
        <v>36</v>
      </c>
      <c r="J486" s="10" t="s">
        <v>151</v>
      </c>
      <c r="K486" s="10">
        <v>1</v>
      </c>
      <c r="L486" s="6">
        <v>7000000000</v>
      </c>
      <c r="M486" s="6">
        <f>++IF('[1]Plan de adquisiciones'!W373="No",0,L486*K486)</f>
        <v>7000000000</v>
      </c>
      <c r="N486" s="103" t="s">
        <v>193</v>
      </c>
      <c r="O486" s="103" t="s">
        <v>210</v>
      </c>
      <c r="P486" s="104">
        <v>0</v>
      </c>
      <c r="Q486" s="104">
        <v>0</v>
      </c>
      <c r="R486" s="104">
        <v>0</v>
      </c>
      <c r="S486" s="104">
        <v>0</v>
      </c>
      <c r="T486" s="50">
        <v>0</v>
      </c>
      <c r="U486" s="223">
        <v>0</v>
      </c>
      <c r="V486" s="104">
        <f>100%/6</f>
        <v>0.16666666666666666</v>
      </c>
      <c r="W486" s="104">
        <f t="shared" ref="W486:AA488" si="137">100%/6</f>
        <v>0.16666666666666666</v>
      </c>
      <c r="X486" s="104">
        <f t="shared" si="137"/>
        <v>0.16666666666666666</v>
      </c>
      <c r="Y486" s="104">
        <f t="shared" si="137"/>
        <v>0.16666666666666666</v>
      </c>
      <c r="Z486" s="104">
        <f t="shared" si="137"/>
        <v>0.16666666666666666</v>
      </c>
      <c r="AA486" s="104">
        <f t="shared" si="137"/>
        <v>0.16666666666666666</v>
      </c>
      <c r="AB486" s="224">
        <f>SUM(P486:AA486)</f>
        <v>0.99999999999999989</v>
      </c>
      <c r="AC486" s="105">
        <v>0</v>
      </c>
      <c r="AD486" s="105">
        <v>0.09</v>
      </c>
      <c r="AE486" s="105">
        <v>0</v>
      </c>
      <c r="AF486" s="105">
        <v>0</v>
      </c>
      <c r="AG486" s="219">
        <v>0</v>
      </c>
      <c r="AH486" s="221">
        <v>0</v>
      </c>
      <c r="AI486" s="105">
        <v>0</v>
      </c>
      <c r="AJ486" s="105">
        <v>0</v>
      </c>
      <c r="AK486" s="105">
        <v>0</v>
      </c>
      <c r="AL486" s="105">
        <v>0</v>
      </c>
      <c r="AM486" s="105">
        <v>0</v>
      </c>
      <c r="AN486" s="105">
        <v>0</v>
      </c>
      <c r="AO486" s="21">
        <f>SUM(AC486:AN486)</f>
        <v>0.09</v>
      </c>
      <c r="AP486" s="189" t="str">
        <f t="shared" ref="AP486:AP488" si="138">+IFERROR(SUM(AC486:AH486)/SUM(P486:U486),"")</f>
        <v/>
      </c>
      <c r="AQ486" s="91" t="str">
        <f>+IF(AP486="","",IF(AND(SUM($P486:U486)=1,SUM($AC486:AH486)=1),"TERMINADA",IF(SUM($P486:U486)=0,"SIN INICIAR",IF(AP486&gt;1,"ADELANTADA",IF(AP486&lt;0.6,"CRÍTICA",IF(AP486&lt;0.95,"EN PROCESO","GESTIÓN NORMAL"))))))</f>
        <v/>
      </c>
      <c r="AR486" s="38" t="str">
        <f t="shared" si="118"/>
        <v/>
      </c>
      <c r="AS486" s="71" t="s">
        <v>1486</v>
      </c>
      <c r="AT486" s="315"/>
      <c r="AU486" s="71" t="s">
        <v>1650</v>
      </c>
      <c r="BA486" s="236">
        <f t="shared" si="125"/>
        <v>0.91</v>
      </c>
    </row>
    <row r="487" spans="1:53" ht="36" hidden="1" outlineLevel="4" x14ac:dyDescent="0.2">
      <c r="A487" s="258"/>
      <c r="B487" s="301"/>
      <c r="C487" s="10" t="s">
        <v>146</v>
      </c>
      <c r="D487" s="10" t="s">
        <v>146</v>
      </c>
      <c r="E487" s="10" t="s">
        <v>147</v>
      </c>
      <c r="F487" s="5">
        <v>42401</v>
      </c>
      <c r="G487" s="5">
        <v>42724</v>
      </c>
      <c r="H487" s="10" t="s">
        <v>148</v>
      </c>
      <c r="I487" s="10" t="s">
        <v>36</v>
      </c>
      <c r="J487" s="10" t="s">
        <v>149</v>
      </c>
      <c r="K487" s="10">
        <v>1</v>
      </c>
      <c r="L487" s="6">
        <v>10000000</v>
      </c>
      <c r="M487" s="6">
        <f>+L487*K487</f>
        <v>10000000</v>
      </c>
      <c r="N487" s="103" t="s">
        <v>193</v>
      </c>
      <c r="O487" s="103" t="s">
        <v>210</v>
      </c>
      <c r="P487" s="104">
        <v>0</v>
      </c>
      <c r="Q487" s="104">
        <v>0</v>
      </c>
      <c r="R487" s="104">
        <v>0</v>
      </c>
      <c r="S487" s="104">
        <v>0</v>
      </c>
      <c r="T487" s="50">
        <v>0</v>
      </c>
      <c r="U487" s="223">
        <v>0</v>
      </c>
      <c r="V487" s="104">
        <f t="shared" ref="V487:V488" si="139">100%/6</f>
        <v>0.16666666666666666</v>
      </c>
      <c r="W487" s="104">
        <f t="shared" si="137"/>
        <v>0.16666666666666666</v>
      </c>
      <c r="X487" s="104">
        <f t="shared" si="137"/>
        <v>0.16666666666666666</v>
      </c>
      <c r="Y487" s="104">
        <f t="shared" si="137"/>
        <v>0.16666666666666666</v>
      </c>
      <c r="Z487" s="104">
        <f t="shared" si="137"/>
        <v>0.16666666666666666</v>
      </c>
      <c r="AA487" s="104">
        <f t="shared" si="137"/>
        <v>0.16666666666666666</v>
      </c>
      <c r="AB487" s="224">
        <f>SUM(P487:AA487)</f>
        <v>0.99999999999999989</v>
      </c>
      <c r="AC487" s="105">
        <v>0</v>
      </c>
      <c r="AD487" s="105">
        <v>9.0909090909090912E-2</v>
      </c>
      <c r="AE487" s="105">
        <v>0.09</v>
      </c>
      <c r="AF487" s="105">
        <v>0.09</v>
      </c>
      <c r="AG487" s="219">
        <v>0</v>
      </c>
      <c r="AH487" s="221">
        <v>0</v>
      </c>
      <c r="AI487" s="105">
        <v>0</v>
      </c>
      <c r="AJ487" s="105">
        <v>0</v>
      </c>
      <c r="AK487" s="105">
        <v>0</v>
      </c>
      <c r="AL487" s="105">
        <v>0</v>
      </c>
      <c r="AM487" s="105">
        <v>0</v>
      </c>
      <c r="AN487" s="105">
        <v>0</v>
      </c>
      <c r="AO487" s="21">
        <f>SUM(AC487:AN487)</f>
        <v>0.27090909090909088</v>
      </c>
      <c r="AP487" s="189" t="str">
        <f t="shared" si="138"/>
        <v/>
      </c>
      <c r="AQ487" s="91" t="str">
        <f>+IF(AP487="","",IF(AND(SUM($P487:U487)=1,SUM($AC487:AH487)=1),"TERMINADA",IF(SUM($P487:U487)=0,"SIN INICIAR",IF(AP487&gt;1,"ADELANTADA",IF(AP487&lt;0.6,"CRÍTICA",IF(AP487&lt;0.95,"EN PROCESO","GESTIÓN NORMAL"))))))</f>
        <v/>
      </c>
      <c r="AR487" s="38" t="str">
        <f t="shared" si="118"/>
        <v/>
      </c>
      <c r="AS487" s="71" t="s">
        <v>1486</v>
      </c>
      <c r="AT487" s="315"/>
      <c r="AU487" s="71" t="s">
        <v>1650</v>
      </c>
      <c r="BA487" s="236">
        <f t="shared" si="125"/>
        <v>0.72909090909090912</v>
      </c>
    </row>
    <row r="488" spans="1:53" ht="60" hidden="1" outlineLevel="4" x14ac:dyDescent="0.2">
      <c r="A488" s="258"/>
      <c r="B488" s="301"/>
      <c r="C488" s="10" t="s">
        <v>146</v>
      </c>
      <c r="D488" s="10" t="s">
        <v>146</v>
      </c>
      <c r="E488" s="10" t="s">
        <v>152</v>
      </c>
      <c r="F488" s="5">
        <v>42401</v>
      </c>
      <c r="G488" s="5">
        <v>42724</v>
      </c>
      <c r="H488" s="10" t="s">
        <v>148</v>
      </c>
      <c r="I488" s="10" t="s">
        <v>14</v>
      </c>
      <c r="J488" s="10" t="s">
        <v>153</v>
      </c>
      <c r="K488" s="10">
        <v>1</v>
      </c>
      <c r="L488" s="6">
        <v>385000000</v>
      </c>
      <c r="M488" s="6">
        <f>+L488*K488</f>
        <v>385000000</v>
      </c>
      <c r="N488" s="103" t="s">
        <v>193</v>
      </c>
      <c r="O488" s="103" t="s">
        <v>210</v>
      </c>
      <c r="P488" s="104">
        <v>0</v>
      </c>
      <c r="Q488" s="104">
        <v>0</v>
      </c>
      <c r="R488" s="104">
        <v>0</v>
      </c>
      <c r="S488" s="104">
        <v>0</v>
      </c>
      <c r="T488" s="50">
        <v>0</v>
      </c>
      <c r="U488" s="223">
        <v>0</v>
      </c>
      <c r="V488" s="104">
        <f t="shared" si="139"/>
        <v>0.16666666666666666</v>
      </c>
      <c r="W488" s="104">
        <f t="shared" si="137"/>
        <v>0.16666666666666666</v>
      </c>
      <c r="X488" s="104">
        <f t="shared" si="137"/>
        <v>0.16666666666666666</v>
      </c>
      <c r="Y488" s="104">
        <f t="shared" si="137"/>
        <v>0.16666666666666666</v>
      </c>
      <c r="Z488" s="104">
        <f t="shared" si="137"/>
        <v>0.16666666666666666</v>
      </c>
      <c r="AA488" s="104">
        <f t="shared" si="137"/>
        <v>0.16666666666666666</v>
      </c>
      <c r="AB488" s="224">
        <f>SUM(P488:AA488)</f>
        <v>0.99999999999999989</v>
      </c>
      <c r="AC488" s="105">
        <v>0</v>
      </c>
      <c r="AD488" s="105">
        <v>0</v>
      </c>
      <c r="AE488" s="105">
        <v>0</v>
      </c>
      <c r="AF488" s="105">
        <v>0</v>
      </c>
      <c r="AG488" s="219">
        <v>0</v>
      </c>
      <c r="AH488" s="221">
        <v>0</v>
      </c>
      <c r="AI488" s="105">
        <v>0</v>
      </c>
      <c r="AJ488" s="105">
        <v>0</v>
      </c>
      <c r="AK488" s="105">
        <v>0</v>
      </c>
      <c r="AL488" s="105">
        <v>0</v>
      </c>
      <c r="AM488" s="105">
        <v>0</v>
      </c>
      <c r="AN488" s="105">
        <v>0</v>
      </c>
      <c r="AO488" s="21">
        <f>SUM(AC488:AN488)</f>
        <v>0</v>
      </c>
      <c r="AP488" s="189" t="str">
        <f t="shared" si="138"/>
        <v/>
      </c>
      <c r="AQ488" s="91" t="str">
        <f>+IF(AP488="","",IF(AND(SUM($P488:U488)=1,SUM($AC488:AH488)=1),"TERMINADA",IF(SUM($P488:U488)=0,"SIN INICIAR",IF(AP488&gt;1,"ADELANTADA",IF(AP488&lt;0.6,"CRÍTICA",IF(AP488&lt;0.95,"EN PROCESO","GESTIÓN NORMAL"))))))</f>
        <v/>
      </c>
      <c r="AR488" s="38" t="str">
        <f t="shared" si="118"/>
        <v/>
      </c>
      <c r="AS488" s="71" t="s">
        <v>1486</v>
      </c>
      <c r="AT488" s="315"/>
      <c r="AU488" s="71" t="s">
        <v>1651</v>
      </c>
      <c r="BA488" s="236">
        <f t="shared" si="125"/>
        <v>1</v>
      </c>
    </row>
    <row r="489" spans="1:53" ht="42" hidden="1" customHeight="1" outlineLevel="3" thickBot="1" x14ac:dyDescent="0.25">
      <c r="A489" s="258"/>
      <c r="B489" s="302"/>
      <c r="C489" s="254" t="s">
        <v>1335</v>
      </c>
      <c r="D489" s="241"/>
      <c r="E489" s="242"/>
      <c r="F489" s="124"/>
      <c r="G489" s="124"/>
      <c r="H489" s="125"/>
      <c r="I489" s="125"/>
      <c r="J489" s="124"/>
      <c r="K489" s="124"/>
      <c r="L489" s="124"/>
      <c r="M489" s="124"/>
      <c r="N489" s="126"/>
      <c r="O489" s="126"/>
      <c r="P489" s="69"/>
      <c r="Q489" s="69"/>
      <c r="R489" s="69"/>
      <c r="S489" s="69"/>
      <c r="T489" s="69"/>
      <c r="U489" s="144"/>
      <c r="V489" s="69"/>
      <c r="W489" s="69"/>
      <c r="X489" s="69"/>
      <c r="Y489" s="69"/>
      <c r="Z489" s="69"/>
      <c r="AA489" s="69"/>
      <c r="AB489" s="200"/>
      <c r="AC489" s="69"/>
      <c r="AD489" s="69"/>
      <c r="AE489" s="69"/>
      <c r="AF489" s="69"/>
      <c r="AG489" s="69"/>
      <c r="AH489" s="144"/>
      <c r="AI489" s="69"/>
      <c r="AJ489" s="69"/>
      <c r="AK489" s="69"/>
      <c r="AL489" s="69"/>
      <c r="AM489" s="69"/>
      <c r="AN489" s="182"/>
      <c r="AO489" s="190">
        <f>SUBTOTAL(1,AO486:AO488)</f>
        <v>0.12030303030303029</v>
      </c>
      <c r="AP489" s="207">
        <v>0</v>
      </c>
      <c r="AQ489" s="91" t="str">
        <f>+IF(AP489="","",IF(AP489&gt;1,"ADELANTADA",IF(AP489&lt;0.6,"CRÍTICA",IF(AP489&lt;0.95,"EN PROCESO","GESTIÓN NORMAL"))))</f>
        <v>CRÍTICA</v>
      </c>
      <c r="AR489" s="38" t="str">
        <f t="shared" si="118"/>
        <v>L</v>
      </c>
      <c r="AS489" s="71"/>
      <c r="AT489" s="315"/>
      <c r="AU489" s="71" t="s">
        <v>1650</v>
      </c>
      <c r="BA489" s="236">
        <f t="shared" si="125"/>
        <v>0.87969696969696975</v>
      </c>
    </row>
    <row r="490" spans="1:53" ht="62.1" customHeight="1" outlineLevel="2" collapsed="1" thickBot="1" x14ac:dyDescent="0.25">
      <c r="A490" s="258"/>
      <c r="B490" s="243" t="s">
        <v>1287</v>
      </c>
      <c r="C490" s="244"/>
      <c r="D490" s="244"/>
      <c r="E490" s="244"/>
      <c r="F490" s="244"/>
      <c r="G490" s="244"/>
      <c r="H490" s="244"/>
      <c r="I490" s="244"/>
      <c r="J490" s="244"/>
      <c r="K490" s="244"/>
      <c r="L490" s="244"/>
      <c r="M490" s="244"/>
      <c r="N490" s="244"/>
      <c r="O490" s="245"/>
      <c r="P490" s="106"/>
      <c r="Q490" s="106"/>
      <c r="R490" s="106"/>
      <c r="S490" s="106"/>
      <c r="T490" s="106"/>
      <c r="U490" s="145"/>
      <c r="V490" s="106"/>
      <c r="W490" s="106"/>
      <c r="X490" s="106"/>
      <c r="Y490" s="106"/>
      <c r="Z490" s="106"/>
      <c r="AA490" s="106"/>
      <c r="AB490" s="193"/>
      <c r="AC490" s="106"/>
      <c r="AD490" s="106"/>
      <c r="AE490" s="106"/>
      <c r="AF490" s="106"/>
      <c r="AG490" s="106"/>
      <c r="AH490" s="145"/>
      <c r="AI490" s="106"/>
      <c r="AJ490" s="106"/>
      <c r="AK490" s="106"/>
      <c r="AL490" s="106"/>
      <c r="AM490" s="106"/>
      <c r="AN490" s="106"/>
      <c r="AO490" s="209">
        <f>+AVERAGE(AO446,AO448,AO455,AO457,AO478,AO485,AO489)</f>
        <v>0.34972582972582972</v>
      </c>
      <c r="AP490" s="208">
        <f>+AVERAGE(AP446,AP448,AP455,AP457,AP478,AP485,AP489)</f>
        <v>0.70051483819937965</v>
      </c>
      <c r="AQ490" s="91" t="str">
        <f>+IF(AP490="","",IF(AP490&gt;1,"ADELANTADA",IF(AP490&lt;0.6,"CRÍTICA",IF(AP490&lt;0.95,"EN PROCESO","GESTIÓN NORMAL"))))</f>
        <v>EN PROCESO</v>
      </c>
      <c r="AR490" s="38" t="str">
        <f t="shared" si="118"/>
        <v>K</v>
      </c>
      <c r="AS490" s="71"/>
      <c r="AT490" s="315" t="s">
        <v>1537</v>
      </c>
      <c r="AU490" s="71"/>
      <c r="BA490" s="236">
        <f t="shared" si="125"/>
        <v>0.65027417027417034</v>
      </c>
    </row>
    <row r="491" spans="1:53" ht="27.95" hidden="1" customHeight="1" outlineLevel="4" x14ac:dyDescent="0.2">
      <c r="A491" s="258"/>
      <c r="B491" s="307" t="s">
        <v>975</v>
      </c>
      <c r="C491" s="115" t="s">
        <v>1154</v>
      </c>
      <c r="D491" s="116" t="s">
        <v>1575</v>
      </c>
      <c r="E491" s="97" t="s">
        <v>1575</v>
      </c>
      <c r="F491" s="98"/>
      <c r="G491" s="98"/>
      <c r="H491" s="98"/>
      <c r="I491" s="98"/>
      <c r="J491" s="117"/>
      <c r="K491" s="117"/>
      <c r="L491" s="117"/>
      <c r="M491" s="117"/>
      <c r="N491" s="100" t="s">
        <v>193</v>
      </c>
      <c r="O491" s="100" t="s">
        <v>182</v>
      </c>
      <c r="P491" s="101">
        <v>0</v>
      </c>
      <c r="Q491" s="101">
        <v>0.14285714285714288</v>
      </c>
      <c r="R491" s="101">
        <v>0.14285714285714288</v>
      </c>
      <c r="S491" s="101">
        <v>0.14285714285714288</v>
      </c>
      <c r="T491" s="101">
        <v>0.14285714285714288</v>
      </c>
      <c r="U491" s="101">
        <v>0.14285714285714288</v>
      </c>
      <c r="V491" s="101">
        <v>0.14285714285714288</v>
      </c>
      <c r="W491" s="101">
        <v>0.14285714285714288</v>
      </c>
      <c r="X491" s="101">
        <v>0</v>
      </c>
      <c r="Y491" s="101">
        <v>0</v>
      </c>
      <c r="Z491" s="101">
        <v>0</v>
      </c>
      <c r="AA491" s="101">
        <v>0</v>
      </c>
      <c r="AB491" s="198">
        <f t="shared" ref="AB491:AB496" si="140">SUM(P491:AA491)</f>
        <v>1.0000000000000002</v>
      </c>
      <c r="AC491" s="102">
        <v>0</v>
      </c>
      <c r="AD491" s="102">
        <v>0.1</v>
      </c>
      <c r="AE491" s="102">
        <v>0.14285714285714288</v>
      </c>
      <c r="AF491" s="101">
        <v>0.14000000000000001</v>
      </c>
      <c r="AG491" s="101">
        <v>0.14000000000000001</v>
      </c>
      <c r="AH491" s="101">
        <v>0.14000000000000001</v>
      </c>
      <c r="AI491" s="102">
        <v>0</v>
      </c>
      <c r="AJ491" s="102">
        <v>0</v>
      </c>
      <c r="AK491" s="102">
        <v>0</v>
      </c>
      <c r="AL491" s="102">
        <v>0</v>
      </c>
      <c r="AM491" s="102">
        <v>0</v>
      </c>
      <c r="AN491" s="102">
        <v>0</v>
      </c>
      <c r="AO491" s="21">
        <f t="shared" ref="AO491:AO496" si="141">SUM(AC491:AN491)</f>
        <v>0.66285714285714292</v>
      </c>
      <c r="AP491" s="205">
        <f t="shared" ref="AP491:AP496" si="142">+IFERROR(SUM(AC491:AH491)/SUM(P491:U491),"")</f>
        <v>0.92799999999999994</v>
      </c>
      <c r="AQ491" s="91" t="str">
        <f>+IF(AP491="","",IF(AND(SUM($P491:U491)=1,SUM($AC491:AH491)=1),"TERMINADA",IF(SUM($P491:U491)=0,"SIN INICIAR",IF(AP491&gt;1,"ADELANTADA",IF(AP491&lt;0.6,"CRÍTICA",IF(AP491&lt;0.95,"EN PROCESO","GESTIÓN NORMAL"))))))</f>
        <v>EN PROCESO</v>
      </c>
      <c r="AR491" s="38" t="str">
        <f t="shared" si="118"/>
        <v>K</v>
      </c>
      <c r="AS491" s="71" t="s">
        <v>1158</v>
      </c>
      <c r="AT491" s="71" t="s">
        <v>1158</v>
      </c>
      <c r="AU491" s="71"/>
      <c r="BA491" s="236">
        <f t="shared" si="125"/>
        <v>0.33714285714285708</v>
      </c>
    </row>
    <row r="492" spans="1:53" ht="27.95" hidden="1" customHeight="1" outlineLevel="4" x14ac:dyDescent="0.2">
      <c r="A492" s="258"/>
      <c r="B492" s="308"/>
      <c r="C492" s="70" t="s">
        <v>1154</v>
      </c>
      <c r="D492" s="11" t="s">
        <v>1576</v>
      </c>
      <c r="E492" s="11" t="s">
        <v>1576</v>
      </c>
      <c r="F492" s="88"/>
      <c r="G492" s="88"/>
      <c r="H492" s="78"/>
      <c r="I492" s="88"/>
      <c r="J492" s="88"/>
      <c r="K492" s="88"/>
      <c r="L492" s="88"/>
      <c r="M492" s="88"/>
      <c r="N492" s="103" t="s">
        <v>193</v>
      </c>
      <c r="O492" s="103" t="s">
        <v>197</v>
      </c>
      <c r="P492" s="104">
        <v>0</v>
      </c>
      <c r="Q492" s="104">
        <v>0.1</v>
      </c>
      <c r="R492" s="104">
        <v>0.1</v>
      </c>
      <c r="S492" s="104">
        <v>0.1</v>
      </c>
      <c r="T492" s="104">
        <v>0.1</v>
      </c>
      <c r="U492" s="104">
        <v>0.1</v>
      </c>
      <c r="V492" s="104">
        <v>0.1</v>
      </c>
      <c r="W492" s="104">
        <v>0.1</v>
      </c>
      <c r="X492" s="104">
        <v>0.1</v>
      </c>
      <c r="Y492" s="104">
        <v>0.1</v>
      </c>
      <c r="Z492" s="104">
        <v>0.1</v>
      </c>
      <c r="AA492" s="104">
        <v>0</v>
      </c>
      <c r="AB492" s="198">
        <f t="shared" si="140"/>
        <v>0.99999999999999989</v>
      </c>
      <c r="AC492" s="105">
        <v>0</v>
      </c>
      <c r="AD492" s="105">
        <v>0</v>
      </c>
      <c r="AE492" s="105">
        <v>0.1</v>
      </c>
      <c r="AF492" s="104">
        <v>0.1</v>
      </c>
      <c r="AG492" s="104">
        <v>0.1</v>
      </c>
      <c r="AH492" s="143">
        <v>0.1</v>
      </c>
      <c r="AI492" s="105">
        <v>0</v>
      </c>
      <c r="AJ492" s="105">
        <v>0</v>
      </c>
      <c r="AK492" s="105">
        <v>0</v>
      </c>
      <c r="AL492" s="105">
        <v>0</v>
      </c>
      <c r="AM492" s="105">
        <v>0</v>
      </c>
      <c r="AN492" s="105">
        <v>0</v>
      </c>
      <c r="AO492" s="21">
        <f t="shared" si="141"/>
        <v>0.4</v>
      </c>
      <c r="AP492" s="189">
        <f t="shared" si="142"/>
        <v>0.8</v>
      </c>
      <c r="AQ492" s="91" t="str">
        <f>+IF(AP492="","",IF(AND(SUM($P492:U492)=1,SUM($AC492:AH492)=1),"TERMINADA",IF(SUM($P492:U492)=0,"SIN INICIAR",IF(AP492&gt;1,"ADELANTADA",IF(AP492&lt;0.6,"CRÍTICA",IF(AP492&lt;0.95,"EN PROCESO","GESTIÓN NORMAL"))))))</f>
        <v>EN PROCESO</v>
      </c>
      <c r="AR492" s="38" t="str">
        <f t="shared" si="118"/>
        <v>K</v>
      </c>
      <c r="AS492" s="71" t="s">
        <v>1054</v>
      </c>
      <c r="AT492" s="71" t="s">
        <v>1054</v>
      </c>
      <c r="AU492" s="71"/>
      <c r="BA492" s="236">
        <f t="shared" si="125"/>
        <v>0.6</v>
      </c>
    </row>
    <row r="493" spans="1:53" ht="27.95" hidden="1" customHeight="1" outlineLevel="4" x14ac:dyDescent="0.2">
      <c r="A493" s="258"/>
      <c r="B493" s="308"/>
      <c r="C493" s="27" t="s">
        <v>1154</v>
      </c>
      <c r="D493" s="11" t="s">
        <v>1577</v>
      </c>
      <c r="E493" s="11" t="s">
        <v>1577</v>
      </c>
      <c r="F493" s="88"/>
      <c r="G493" s="88"/>
      <c r="H493" s="78"/>
      <c r="I493" s="78"/>
      <c r="J493" s="78"/>
      <c r="K493" s="78"/>
      <c r="L493" s="78"/>
      <c r="M493" s="78"/>
      <c r="N493" s="103" t="s">
        <v>193</v>
      </c>
      <c r="O493" s="103" t="s">
        <v>197</v>
      </c>
      <c r="P493" s="104">
        <v>0</v>
      </c>
      <c r="Q493" s="104">
        <v>0.1</v>
      </c>
      <c r="R493" s="104">
        <v>0.1</v>
      </c>
      <c r="S493" s="104">
        <v>0.1</v>
      </c>
      <c r="T493" s="104">
        <v>0.1</v>
      </c>
      <c r="U493" s="104">
        <v>0.1</v>
      </c>
      <c r="V493" s="104">
        <v>0.1</v>
      </c>
      <c r="W493" s="104">
        <v>0.1</v>
      </c>
      <c r="X493" s="104">
        <v>0.1</v>
      </c>
      <c r="Y493" s="104">
        <v>0.1</v>
      </c>
      <c r="Z493" s="104">
        <v>0.1</v>
      </c>
      <c r="AA493" s="104">
        <v>0</v>
      </c>
      <c r="AB493" s="198">
        <f t="shared" si="140"/>
        <v>0.99999999999999989</v>
      </c>
      <c r="AC493" s="105">
        <v>0</v>
      </c>
      <c r="AD493" s="105">
        <v>0</v>
      </c>
      <c r="AE493" s="105">
        <v>0.1</v>
      </c>
      <c r="AF493" s="104">
        <v>0.1</v>
      </c>
      <c r="AG493" s="104">
        <v>0.1</v>
      </c>
      <c r="AH493" s="143">
        <v>0.1</v>
      </c>
      <c r="AI493" s="105">
        <v>0</v>
      </c>
      <c r="AJ493" s="105">
        <v>0</v>
      </c>
      <c r="AK493" s="105">
        <v>0</v>
      </c>
      <c r="AL493" s="105">
        <v>0</v>
      </c>
      <c r="AM493" s="105">
        <v>0</v>
      </c>
      <c r="AN493" s="105">
        <v>0</v>
      </c>
      <c r="AO493" s="21">
        <f t="shared" si="141"/>
        <v>0.4</v>
      </c>
      <c r="AP493" s="189">
        <f t="shared" si="142"/>
        <v>0.8</v>
      </c>
      <c r="AQ493" s="91" t="str">
        <f>+IF(AP493="","",IF(AND(SUM($P493:U493)=1,SUM($AC493:AH493)=1),"TERMINADA",IF(SUM($P493:U493)=0,"SIN INICIAR",IF(AP493&gt;1,"ADELANTADA",IF(AP493&lt;0.6,"CRÍTICA",IF(AP493&lt;0.95,"EN PROCESO","GESTIÓN NORMAL"))))))</f>
        <v>EN PROCESO</v>
      </c>
      <c r="AR493" s="38" t="str">
        <f t="shared" si="118"/>
        <v>K</v>
      </c>
      <c r="AS493" s="71" t="s">
        <v>1155</v>
      </c>
      <c r="AT493" s="71" t="s">
        <v>1487</v>
      </c>
      <c r="AU493" s="71"/>
      <c r="BA493" s="236">
        <f t="shared" si="125"/>
        <v>0.6</v>
      </c>
    </row>
    <row r="494" spans="1:53" ht="27.95" hidden="1" customHeight="1" outlineLevel="4" x14ac:dyDescent="0.2">
      <c r="A494" s="258"/>
      <c r="B494" s="308"/>
      <c r="C494" s="27" t="s">
        <v>1154</v>
      </c>
      <c r="D494" s="11" t="s">
        <v>1578</v>
      </c>
      <c r="E494" s="11" t="s">
        <v>1578</v>
      </c>
      <c r="F494" s="88"/>
      <c r="G494" s="88"/>
      <c r="H494" s="78"/>
      <c r="I494" s="78"/>
      <c r="J494" s="78"/>
      <c r="K494" s="78"/>
      <c r="L494" s="78"/>
      <c r="M494" s="78"/>
      <c r="N494" s="103" t="s">
        <v>193</v>
      </c>
      <c r="O494" s="103" t="s">
        <v>197</v>
      </c>
      <c r="P494" s="104">
        <v>0</v>
      </c>
      <c r="Q494" s="104">
        <v>0.1</v>
      </c>
      <c r="R494" s="104">
        <v>0.1</v>
      </c>
      <c r="S494" s="104">
        <v>0.1</v>
      </c>
      <c r="T494" s="104">
        <v>0.1</v>
      </c>
      <c r="U494" s="104">
        <v>0.1</v>
      </c>
      <c r="V494" s="104">
        <v>0.1</v>
      </c>
      <c r="W494" s="104">
        <v>0.1</v>
      </c>
      <c r="X494" s="104">
        <v>0.1</v>
      </c>
      <c r="Y494" s="104">
        <v>0.1</v>
      </c>
      <c r="Z494" s="104">
        <v>0.1</v>
      </c>
      <c r="AA494" s="104">
        <v>0</v>
      </c>
      <c r="AB494" s="198">
        <f t="shared" si="140"/>
        <v>0.99999999999999989</v>
      </c>
      <c r="AC494" s="105">
        <v>0</v>
      </c>
      <c r="AD494" s="105">
        <v>0</v>
      </c>
      <c r="AE494" s="105">
        <v>0.1</v>
      </c>
      <c r="AF494" s="104">
        <v>0.1</v>
      </c>
      <c r="AG494" s="104">
        <v>0.1</v>
      </c>
      <c r="AH494" s="143">
        <v>0.1</v>
      </c>
      <c r="AI494" s="105">
        <v>0</v>
      </c>
      <c r="AJ494" s="105">
        <v>0</v>
      </c>
      <c r="AK494" s="105">
        <v>0</v>
      </c>
      <c r="AL494" s="105">
        <v>0</v>
      </c>
      <c r="AM494" s="105">
        <v>0</v>
      </c>
      <c r="AN494" s="105">
        <v>0</v>
      </c>
      <c r="AO494" s="21">
        <f t="shared" si="141"/>
        <v>0.4</v>
      </c>
      <c r="AP494" s="189">
        <f t="shared" si="142"/>
        <v>0.8</v>
      </c>
      <c r="AQ494" s="91" t="str">
        <f>+IF(AP494="","",IF(AND(SUM($P494:U494)=1,SUM($AC494:AH494)=1),"TERMINADA",IF(SUM($P494:U494)=0,"SIN INICIAR",IF(AP494&gt;1,"ADELANTADA",IF(AP494&lt;0.6,"CRÍTICA",IF(AP494&lt;0.95,"EN PROCESO","GESTIÓN NORMAL"))))))</f>
        <v>EN PROCESO</v>
      </c>
      <c r="AR494" s="38" t="str">
        <f t="shared" si="118"/>
        <v>K</v>
      </c>
      <c r="AS494" s="71" t="s">
        <v>1157</v>
      </c>
      <c r="AT494" s="71" t="s">
        <v>1157</v>
      </c>
      <c r="AU494" s="71"/>
      <c r="BA494" s="236">
        <f t="shared" si="125"/>
        <v>0.6</v>
      </c>
    </row>
    <row r="495" spans="1:53" ht="27.95" hidden="1" customHeight="1" outlineLevel="4" x14ac:dyDescent="0.2">
      <c r="A495" s="258"/>
      <c r="B495" s="308"/>
      <c r="C495" s="27" t="s">
        <v>1154</v>
      </c>
      <c r="D495" s="11" t="s">
        <v>1579</v>
      </c>
      <c r="E495" s="11" t="s">
        <v>1579</v>
      </c>
      <c r="F495" s="88"/>
      <c r="G495" s="88"/>
      <c r="H495" s="78"/>
      <c r="I495" s="78"/>
      <c r="J495" s="88"/>
      <c r="K495" s="88"/>
      <c r="L495" s="88"/>
      <c r="M495" s="88"/>
      <c r="N495" s="103" t="s">
        <v>193</v>
      </c>
      <c r="O495" s="103" t="s">
        <v>197</v>
      </c>
      <c r="P495" s="104">
        <v>0</v>
      </c>
      <c r="Q495" s="104">
        <v>0.1</v>
      </c>
      <c r="R495" s="104">
        <v>0.1</v>
      </c>
      <c r="S495" s="104">
        <v>0.1</v>
      </c>
      <c r="T495" s="104">
        <v>0.1</v>
      </c>
      <c r="U495" s="104">
        <v>0.1</v>
      </c>
      <c r="V495" s="104">
        <v>0.1</v>
      </c>
      <c r="W495" s="104">
        <v>0.1</v>
      </c>
      <c r="X495" s="104">
        <v>0.1</v>
      </c>
      <c r="Y495" s="104">
        <v>0.1</v>
      </c>
      <c r="Z495" s="104">
        <v>0.1</v>
      </c>
      <c r="AA495" s="104">
        <v>0</v>
      </c>
      <c r="AB495" s="198">
        <f t="shared" si="140"/>
        <v>0.99999999999999989</v>
      </c>
      <c r="AC495" s="105">
        <v>0</v>
      </c>
      <c r="AD495" s="105">
        <v>0</v>
      </c>
      <c r="AE495" s="105">
        <v>0</v>
      </c>
      <c r="AF495" s="104">
        <v>0.1</v>
      </c>
      <c r="AG495" s="104">
        <v>0.1</v>
      </c>
      <c r="AH495" s="143">
        <v>0.1</v>
      </c>
      <c r="AI495" s="105">
        <v>0</v>
      </c>
      <c r="AJ495" s="105">
        <v>0</v>
      </c>
      <c r="AK495" s="105">
        <v>0</v>
      </c>
      <c r="AL495" s="105">
        <v>0</v>
      </c>
      <c r="AM495" s="105">
        <v>0</v>
      </c>
      <c r="AN495" s="105">
        <v>0</v>
      </c>
      <c r="AO495" s="21">
        <f t="shared" si="141"/>
        <v>0.30000000000000004</v>
      </c>
      <c r="AP495" s="189">
        <f t="shared" si="142"/>
        <v>0.60000000000000009</v>
      </c>
      <c r="AQ495" s="91" t="str">
        <f>+IF(AP495="","",IF(AND(SUM($P495:U495)=1,SUM($AC495:AH495)=1),"TERMINADA",IF(SUM($P495:U495)=0,"SIN INICIAR",IF(AP495&gt;1,"ADELANTADA",IF(AP495&lt;0.6,"CRÍTICA",IF(AP495&lt;0.95,"EN PROCESO","GESTIÓN NORMAL"))))))</f>
        <v>EN PROCESO</v>
      </c>
      <c r="AR495" s="38" t="str">
        <f t="shared" si="118"/>
        <v>K</v>
      </c>
      <c r="AS495" s="71" t="s">
        <v>1109</v>
      </c>
      <c r="AT495" s="71" t="s">
        <v>1109</v>
      </c>
      <c r="AU495" s="71"/>
      <c r="BA495" s="236">
        <f t="shared" si="125"/>
        <v>0.7</v>
      </c>
    </row>
    <row r="496" spans="1:53" ht="27.95" hidden="1" customHeight="1" outlineLevel="4" x14ac:dyDescent="0.2">
      <c r="A496" s="258"/>
      <c r="B496" s="308"/>
      <c r="C496" s="27" t="s">
        <v>1154</v>
      </c>
      <c r="D496" s="11" t="s">
        <v>1587</v>
      </c>
      <c r="E496" s="11" t="s">
        <v>1587</v>
      </c>
      <c r="F496" s="88"/>
      <c r="G496" s="88"/>
      <c r="H496" s="78"/>
      <c r="I496" s="78"/>
      <c r="J496" s="88"/>
      <c r="K496" s="88"/>
      <c r="L496" s="88"/>
      <c r="M496" s="88"/>
      <c r="N496" s="103" t="s">
        <v>193</v>
      </c>
      <c r="O496" s="103" t="s">
        <v>210</v>
      </c>
      <c r="P496" s="104">
        <v>0</v>
      </c>
      <c r="Q496" s="104">
        <v>0.1</v>
      </c>
      <c r="R496" s="104">
        <v>0.1</v>
      </c>
      <c r="S496" s="104">
        <v>0.1</v>
      </c>
      <c r="T496" s="104">
        <v>0.1</v>
      </c>
      <c r="U496" s="143">
        <v>0.1</v>
      </c>
      <c r="V496" s="104">
        <v>0.1</v>
      </c>
      <c r="W496" s="104">
        <v>0.1</v>
      </c>
      <c r="X496" s="104">
        <v>0.1</v>
      </c>
      <c r="Y496" s="104">
        <v>0.1</v>
      </c>
      <c r="Z496" s="104">
        <v>0.1</v>
      </c>
      <c r="AA496" s="104">
        <v>0</v>
      </c>
      <c r="AB496" s="198">
        <f t="shared" si="140"/>
        <v>0.99999999999999989</v>
      </c>
      <c r="AC496" s="105">
        <v>0</v>
      </c>
      <c r="AD496" s="105">
        <v>0.1</v>
      </c>
      <c r="AE496" s="105">
        <v>0.1</v>
      </c>
      <c r="AF496" s="104">
        <v>0.1</v>
      </c>
      <c r="AG496" s="104">
        <v>0.1</v>
      </c>
      <c r="AH496" s="143">
        <v>0.1</v>
      </c>
      <c r="AI496" s="105">
        <v>0</v>
      </c>
      <c r="AJ496" s="105">
        <v>0</v>
      </c>
      <c r="AK496" s="105">
        <v>0</v>
      </c>
      <c r="AL496" s="105">
        <v>0</v>
      </c>
      <c r="AM496" s="105">
        <v>0</v>
      </c>
      <c r="AN496" s="105">
        <v>0</v>
      </c>
      <c r="AO496" s="21">
        <f t="shared" si="141"/>
        <v>0.5</v>
      </c>
      <c r="AP496" s="189">
        <f t="shared" si="142"/>
        <v>1</v>
      </c>
      <c r="AQ496" s="91" t="str">
        <f>+IF(AP496="","",IF(AND(SUM($P496:U496)=1,SUM($AC496:AH496)=1),"TERMINADA",IF(SUM($P496:U496)=0,"SIN INICIAR",IF(AP496&gt;1,"ADELANTADA",IF(AP496&lt;0.6,"CRÍTICA",IF(AP496&lt;0.95,"EN PROCESO","GESTIÓN NORMAL"))))))</f>
        <v>GESTIÓN NORMAL</v>
      </c>
      <c r="AR496" s="38" t="str">
        <f t="shared" si="118"/>
        <v>J</v>
      </c>
      <c r="AS496" s="71" t="s">
        <v>1156</v>
      </c>
      <c r="AT496" s="71" t="s">
        <v>1156</v>
      </c>
      <c r="AU496" s="71"/>
      <c r="BA496" s="236">
        <f t="shared" si="125"/>
        <v>0.5</v>
      </c>
    </row>
    <row r="497" spans="1:53" ht="27.95" hidden="1" customHeight="1" outlineLevel="3" x14ac:dyDescent="0.2">
      <c r="A497" s="258"/>
      <c r="B497" s="308"/>
      <c r="C497" s="306" t="s">
        <v>1336</v>
      </c>
      <c r="D497" s="249"/>
      <c r="E497" s="250"/>
      <c r="F497" s="82"/>
      <c r="G497" s="82"/>
      <c r="H497" s="1"/>
      <c r="I497" s="1"/>
      <c r="J497" s="82"/>
      <c r="K497" s="82"/>
      <c r="L497" s="82"/>
      <c r="M497" s="82"/>
      <c r="N497" s="68"/>
      <c r="O497" s="68"/>
      <c r="P497" s="69"/>
      <c r="Q497" s="69"/>
      <c r="R497" s="69"/>
      <c r="S497" s="69"/>
      <c r="T497" s="69"/>
      <c r="U497" s="144"/>
      <c r="V497" s="69"/>
      <c r="W497" s="69"/>
      <c r="X497" s="69"/>
      <c r="Y497" s="69"/>
      <c r="Z497" s="69"/>
      <c r="AA497" s="69"/>
      <c r="AB497" s="200"/>
      <c r="AC497" s="69"/>
      <c r="AD497" s="69"/>
      <c r="AE497" s="69"/>
      <c r="AF497" s="69"/>
      <c r="AG497" s="69"/>
      <c r="AH497" s="144"/>
      <c r="AI497" s="69"/>
      <c r="AJ497" s="69"/>
      <c r="AK497" s="69"/>
      <c r="AL497" s="69"/>
      <c r="AM497" s="69"/>
      <c r="AN497" s="182"/>
      <c r="AO497" s="190">
        <f>SUBTOTAL(1,AO491:AO496)</f>
        <v>0.44380952380952382</v>
      </c>
      <c r="AP497" s="190">
        <f>SUBTOTAL(1,AP491:AP496)</f>
        <v>0.82133333333333347</v>
      </c>
      <c r="AQ497" s="91" t="str">
        <f>+IF(AP497="","",IF(AP497&gt;1,"ADELANTADA",IF(AP497&lt;0.6,"CRÍTICA",IF(AP497&lt;0.95,"EN PROCESO","GESTIÓN NORMAL"))))</f>
        <v>EN PROCESO</v>
      </c>
      <c r="AR497" s="38" t="str">
        <f t="shared" ref="AR497:AR579" si="143">+IF(AQ497="","",IF(AQ497="SIN INICIAR","6",IF(AQ497="CRÍTICA","L",IF(AQ497="EN PROCESO","K",IF(AQ497="GESTIÓN NORMAL","J",IF(AQ497="ADELANTADA","Q","B"))))))</f>
        <v>K</v>
      </c>
      <c r="AS497" s="71"/>
      <c r="AT497" s="71"/>
      <c r="AU497" s="71"/>
      <c r="BA497" s="236">
        <f t="shared" si="125"/>
        <v>0.55619047619047612</v>
      </c>
    </row>
    <row r="498" spans="1:53" ht="27.95" hidden="1" customHeight="1" outlineLevel="4" x14ac:dyDescent="0.2">
      <c r="A498" s="258"/>
      <c r="B498" s="308"/>
      <c r="C498" s="26" t="s">
        <v>1595</v>
      </c>
      <c r="D498" s="26" t="s">
        <v>1588</v>
      </c>
      <c r="E498" s="26" t="s">
        <v>1588</v>
      </c>
      <c r="F498" s="88"/>
      <c r="G498" s="29"/>
      <c r="H498" s="10" t="s">
        <v>170</v>
      </c>
      <c r="I498" s="10" t="s">
        <v>75</v>
      </c>
      <c r="J498" s="26" t="s">
        <v>894</v>
      </c>
      <c r="K498" s="26">
        <v>1</v>
      </c>
      <c r="L498" s="13">
        <v>237722039.6216</v>
      </c>
      <c r="M498" s="13">
        <v>237722039.6216</v>
      </c>
      <c r="N498" s="103" t="s">
        <v>192</v>
      </c>
      <c r="O498" s="103" t="s">
        <v>210</v>
      </c>
      <c r="P498" s="104">
        <v>8.3333333333333343E-2</v>
      </c>
      <c r="Q498" s="104">
        <v>8.3333333333333343E-2</v>
      </c>
      <c r="R498" s="104">
        <v>8.3333333333333343E-2</v>
      </c>
      <c r="S498" s="104">
        <v>8.3333333333333343E-2</v>
      </c>
      <c r="T498" s="104">
        <v>8.3333333333333343E-2</v>
      </c>
      <c r="U498" s="104">
        <v>8.3333333333333343E-2</v>
      </c>
      <c r="V498" s="104">
        <v>8.3333333333333343E-2</v>
      </c>
      <c r="W498" s="104">
        <v>8.3333333333333343E-2</v>
      </c>
      <c r="X498" s="104">
        <v>8.3333333333333343E-2</v>
      </c>
      <c r="Y498" s="104">
        <v>8.3333333333333343E-2</v>
      </c>
      <c r="Z498" s="104">
        <v>8.3333333333333343E-2</v>
      </c>
      <c r="AA498" s="104">
        <v>8.3333333333333343E-2</v>
      </c>
      <c r="AB498" s="198">
        <f>SUM(P498:AA498)</f>
        <v>1.0000000000000002</v>
      </c>
      <c r="AC498" s="104">
        <v>8.3333333333333343E-2</v>
      </c>
      <c r="AD498" s="104">
        <v>8.3333333333333343E-2</v>
      </c>
      <c r="AE498" s="104">
        <v>8.3333333333333343E-2</v>
      </c>
      <c r="AF498" s="104">
        <v>8.3333333333333343E-2</v>
      </c>
      <c r="AG498" s="104">
        <v>8.3333333333333343E-2</v>
      </c>
      <c r="AH498" s="104">
        <v>8.3333333333333343E-2</v>
      </c>
      <c r="AI498" s="105">
        <v>0</v>
      </c>
      <c r="AJ498" s="105">
        <v>0</v>
      </c>
      <c r="AK498" s="105">
        <v>0</v>
      </c>
      <c r="AL498" s="105">
        <v>0</v>
      </c>
      <c r="AM498" s="105">
        <v>0</v>
      </c>
      <c r="AN498" s="105">
        <v>0</v>
      </c>
      <c r="AO498" s="21">
        <f>SUM(AC498:AN498)</f>
        <v>0.50000000000000011</v>
      </c>
      <c r="AP498" s="189">
        <f>+IFERROR(SUM(AC498:AH498)/SUM(P498:U498),"")</f>
        <v>1</v>
      </c>
      <c r="AQ498" s="91" t="str">
        <f>+IF(AP498="","",IF(AND(SUM($P498:U498)=1,SUM($AC498:AH498)=1),"TERMINADA",IF(SUM($P498:U498)=0,"SIN INICIAR",IF(AP498&gt;1,"ADELANTADA",IF(AP498&lt;0.6,"CRÍTICA",IF(AP498&lt;0.95,"EN PROCESO","GESTIÓN NORMAL"))))))</f>
        <v>GESTIÓN NORMAL</v>
      </c>
      <c r="AR498" s="38" t="str">
        <f t="shared" si="143"/>
        <v>J</v>
      </c>
      <c r="AS498" s="71" t="s">
        <v>1152</v>
      </c>
      <c r="AT498" s="71" t="s">
        <v>1152</v>
      </c>
      <c r="AU498" s="71"/>
      <c r="BA498" s="236">
        <f t="shared" si="125"/>
        <v>0.49999999999999989</v>
      </c>
    </row>
    <row r="499" spans="1:53" ht="27.95" hidden="1" customHeight="1" outlineLevel="4" x14ac:dyDescent="0.2">
      <c r="A499" s="258"/>
      <c r="B499" s="308"/>
      <c r="C499" s="26" t="s">
        <v>1595</v>
      </c>
      <c r="D499" s="26" t="s">
        <v>1589</v>
      </c>
      <c r="E499" s="26" t="s">
        <v>1589</v>
      </c>
      <c r="F499" s="88"/>
      <c r="G499" s="29"/>
      <c r="H499" s="26"/>
      <c r="I499" s="26"/>
      <c r="J499" s="26"/>
      <c r="K499" s="26"/>
      <c r="L499" s="13"/>
      <c r="M499" s="13"/>
      <c r="N499" s="103" t="s">
        <v>192</v>
      </c>
      <c r="O499" s="103" t="s">
        <v>210</v>
      </c>
      <c r="P499" s="104">
        <v>8.3333333333333343E-2</v>
      </c>
      <c r="Q499" s="104">
        <v>8.3333333333333343E-2</v>
      </c>
      <c r="R499" s="104">
        <v>8.3333333333333343E-2</v>
      </c>
      <c r="S499" s="104">
        <v>8.3333333333333343E-2</v>
      </c>
      <c r="T499" s="104">
        <v>8.3333333333333343E-2</v>
      </c>
      <c r="U499" s="104">
        <v>8.3333333333333343E-2</v>
      </c>
      <c r="V499" s="104">
        <v>8.3333333333333343E-2</v>
      </c>
      <c r="W499" s="104">
        <v>8.3333333333333343E-2</v>
      </c>
      <c r="X499" s="104">
        <v>8.3333333333333343E-2</v>
      </c>
      <c r="Y499" s="104">
        <v>8.3333333333333343E-2</v>
      </c>
      <c r="Z499" s="104">
        <v>8.3333333333333343E-2</v>
      </c>
      <c r="AA499" s="104">
        <v>8.3333333333333343E-2</v>
      </c>
      <c r="AB499" s="198">
        <f t="shared" ref="AB499:AB504" si="144">SUM(P499:AA499)</f>
        <v>1.0000000000000002</v>
      </c>
      <c r="AC499" s="104">
        <v>8.3333333333333343E-2</v>
      </c>
      <c r="AD499" s="104">
        <v>8.3333333333333343E-2</v>
      </c>
      <c r="AE499" s="104">
        <v>8.3333333333333343E-2</v>
      </c>
      <c r="AF499" s="104">
        <v>0.08</v>
      </c>
      <c r="AG499" s="104">
        <v>0.08</v>
      </c>
      <c r="AH499" s="104">
        <v>0.08</v>
      </c>
      <c r="AI499" s="105">
        <v>0</v>
      </c>
      <c r="AJ499" s="105">
        <v>0</v>
      </c>
      <c r="AK499" s="105">
        <v>0</v>
      </c>
      <c r="AL499" s="105">
        <v>0</v>
      </c>
      <c r="AM499" s="105">
        <v>0</v>
      </c>
      <c r="AN499" s="105">
        <v>0</v>
      </c>
      <c r="AO499" s="21">
        <f t="shared" ref="AO499:AO504" si="145">SUM(AC499:AN499)</f>
        <v>0.49000000000000005</v>
      </c>
      <c r="AP499" s="189">
        <f t="shared" ref="AP499:AP504" si="146">+IFERROR(SUM(AC499:AH499)/SUM(P499:U499),"")</f>
        <v>0.97999999999999987</v>
      </c>
      <c r="AQ499" s="91" t="str">
        <f>+IF(AP499="","",IF(AND(SUM($P499:U499)=1,SUM($AC499:AH499)=1),"TERMINADA",IF(SUM($P499:U499)=0,"SIN INICIAR",IF(AP499&gt;1,"ADELANTADA",IF(AP499&lt;0.6,"CRÍTICA",IF(AP499&lt;0.95,"EN PROCESO","GESTIÓN NORMAL"))))))</f>
        <v>GESTIÓN NORMAL</v>
      </c>
      <c r="AR499" s="38" t="str">
        <f t="shared" ref="AR499:AR504" si="147">+IF(AQ499="","",IF(AQ499="SIN INICIAR","6",IF(AQ499="CRÍTICA","L",IF(AQ499="EN PROCESO","K",IF(AQ499="GESTIÓN NORMAL","J",IF(AQ499="ADELANTADA","Q","B"))))))</f>
        <v>J</v>
      </c>
      <c r="AS499" s="71" t="s">
        <v>1152</v>
      </c>
      <c r="AT499" s="71" t="s">
        <v>1152</v>
      </c>
      <c r="AU499" s="71"/>
      <c r="BA499" s="236">
        <f t="shared" ref="BA499:BA504" si="148">100%-AO499</f>
        <v>0.51</v>
      </c>
    </row>
    <row r="500" spans="1:53" ht="27.95" hidden="1" customHeight="1" outlineLevel="4" x14ac:dyDescent="0.2">
      <c r="A500" s="258"/>
      <c r="B500" s="308"/>
      <c r="C500" s="26" t="s">
        <v>1595</v>
      </c>
      <c r="D500" s="26" t="s">
        <v>1590</v>
      </c>
      <c r="E500" s="26" t="s">
        <v>1590</v>
      </c>
      <c r="F500" s="88"/>
      <c r="G500" s="29"/>
      <c r="H500" s="26"/>
      <c r="I500" s="26"/>
      <c r="J500" s="26"/>
      <c r="K500" s="26"/>
      <c r="L500" s="13"/>
      <c r="M500" s="13"/>
      <c r="N500" s="103" t="s">
        <v>192</v>
      </c>
      <c r="O500" s="103" t="s">
        <v>210</v>
      </c>
      <c r="P500" s="104">
        <v>8.3333333333333343E-2</v>
      </c>
      <c r="Q500" s="104">
        <v>8.3333333333333343E-2</v>
      </c>
      <c r="R500" s="104">
        <v>8.3333333333333343E-2</v>
      </c>
      <c r="S500" s="104">
        <v>8.3333333333333343E-2</v>
      </c>
      <c r="T500" s="104">
        <v>8.3333333333333343E-2</v>
      </c>
      <c r="U500" s="104">
        <v>8.3333333333333343E-2</v>
      </c>
      <c r="V500" s="104">
        <v>8.3333333333333343E-2</v>
      </c>
      <c r="W500" s="104">
        <v>8.3333333333333343E-2</v>
      </c>
      <c r="X500" s="104">
        <v>8.3333333333333343E-2</v>
      </c>
      <c r="Y500" s="104">
        <v>8.3333333333333343E-2</v>
      </c>
      <c r="Z500" s="104">
        <v>8.3333333333333343E-2</v>
      </c>
      <c r="AA500" s="104">
        <v>8.3333333333333343E-2</v>
      </c>
      <c r="AB500" s="198">
        <f t="shared" si="144"/>
        <v>1.0000000000000002</v>
      </c>
      <c r="AC500" s="104">
        <v>8.3333333333333343E-2</v>
      </c>
      <c r="AD500" s="104">
        <v>0.04</v>
      </c>
      <c r="AE500" s="104">
        <v>0.06</v>
      </c>
      <c r="AF500" s="104">
        <v>0.06</v>
      </c>
      <c r="AG500" s="104">
        <v>0.06</v>
      </c>
      <c r="AH500" s="104">
        <v>0.06</v>
      </c>
      <c r="AI500" s="105">
        <v>0</v>
      </c>
      <c r="AJ500" s="105">
        <v>0</v>
      </c>
      <c r="AK500" s="105">
        <v>0</v>
      </c>
      <c r="AL500" s="105">
        <v>0</v>
      </c>
      <c r="AM500" s="105">
        <v>0</v>
      </c>
      <c r="AN500" s="105">
        <v>0</v>
      </c>
      <c r="AO500" s="21">
        <f t="shared" si="145"/>
        <v>0.36333333333333334</v>
      </c>
      <c r="AP500" s="189">
        <f t="shared" si="146"/>
        <v>0.72666666666666657</v>
      </c>
      <c r="AQ500" s="91" t="str">
        <f>+IF(AP500="","",IF(AND(SUM($P500:U500)=1,SUM($AC500:AH500)=1),"TERMINADA",IF(SUM($P500:U500)=0,"SIN INICIAR",IF(AP500&gt;1,"ADELANTADA",IF(AP500&lt;0.6,"CRÍTICA",IF(AP500&lt;0.95,"EN PROCESO","GESTIÓN NORMAL"))))))</f>
        <v>EN PROCESO</v>
      </c>
      <c r="AR500" s="38" t="str">
        <f t="shared" si="147"/>
        <v>K</v>
      </c>
      <c r="AS500" s="71" t="s">
        <v>1152</v>
      </c>
      <c r="AT500" s="71" t="s">
        <v>1152</v>
      </c>
      <c r="AU500" s="71"/>
      <c r="BA500" s="236">
        <f t="shared" si="148"/>
        <v>0.63666666666666671</v>
      </c>
    </row>
    <row r="501" spans="1:53" ht="27.95" hidden="1" customHeight="1" outlineLevel="4" x14ac:dyDescent="0.2">
      <c r="A501" s="258"/>
      <c r="B501" s="308"/>
      <c r="C501" s="26" t="s">
        <v>1595</v>
      </c>
      <c r="D501" s="26" t="s">
        <v>1591</v>
      </c>
      <c r="E501" s="26" t="s">
        <v>1591</v>
      </c>
      <c r="F501" s="88"/>
      <c r="G501" s="29"/>
      <c r="H501" s="26"/>
      <c r="I501" s="26"/>
      <c r="J501" s="26"/>
      <c r="K501" s="26"/>
      <c r="L501" s="13"/>
      <c r="M501" s="13"/>
      <c r="N501" s="103" t="s">
        <v>192</v>
      </c>
      <c r="O501" s="103" t="s">
        <v>210</v>
      </c>
      <c r="P501" s="104">
        <v>8.3333333333333343E-2</v>
      </c>
      <c r="Q501" s="104">
        <v>8.3333333333333343E-2</v>
      </c>
      <c r="R501" s="104">
        <v>8.3333333333333343E-2</v>
      </c>
      <c r="S501" s="104">
        <v>8.3333333333333343E-2</v>
      </c>
      <c r="T501" s="104">
        <v>8.3333333333333343E-2</v>
      </c>
      <c r="U501" s="104">
        <v>8.3333333333333343E-2</v>
      </c>
      <c r="V501" s="104">
        <v>8.3333333333333343E-2</v>
      </c>
      <c r="W501" s="104">
        <v>8.3333333333333343E-2</v>
      </c>
      <c r="X501" s="104">
        <v>8.3333333333333343E-2</v>
      </c>
      <c r="Y501" s="104">
        <v>8.3333333333333343E-2</v>
      </c>
      <c r="Z501" s="104">
        <v>8.3333333333333343E-2</v>
      </c>
      <c r="AA501" s="104">
        <v>8.3333333333333343E-2</v>
      </c>
      <c r="AB501" s="198">
        <f t="shared" si="144"/>
        <v>1.0000000000000002</v>
      </c>
      <c r="AC501" s="104">
        <v>8.3333333333333343E-2</v>
      </c>
      <c r="AD501" s="104">
        <v>8.3333333333333343E-2</v>
      </c>
      <c r="AE501" s="104">
        <v>8.3333333333333343E-2</v>
      </c>
      <c r="AF501" s="104">
        <v>8.3333333333333343E-2</v>
      </c>
      <c r="AG501" s="104">
        <v>8.3333333333333343E-2</v>
      </c>
      <c r="AH501" s="104">
        <v>8.3333333333333343E-2</v>
      </c>
      <c r="AI501" s="105">
        <v>0</v>
      </c>
      <c r="AJ501" s="105">
        <v>0</v>
      </c>
      <c r="AK501" s="105">
        <v>0</v>
      </c>
      <c r="AL501" s="105">
        <v>0</v>
      </c>
      <c r="AM501" s="105">
        <v>0</v>
      </c>
      <c r="AN501" s="105">
        <v>0</v>
      </c>
      <c r="AO501" s="21">
        <f t="shared" si="145"/>
        <v>0.50000000000000011</v>
      </c>
      <c r="AP501" s="189">
        <f t="shared" si="146"/>
        <v>1</v>
      </c>
      <c r="AQ501" s="91" t="str">
        <f>+IF(AP501="","",IF(AND(SUM($P501:U501)=1,SUM($AC501:AH501)=1),"TERMINADA",IF(SUM($P501:U501)=0,"SIN INICIAR",IF(AP501&gt;1,"ADELANTADA",IF(AP501&lt;0.6,"CRÍTICA",IF(AP501&lt;0.95,"EN PROCESO","GESTIÓN NORMAL"))))))</f>
        <v>GESTIÓN NORMAL</v>
      </c>
      <c r="AR501" s="38" t="str">
        <f t="shared" si="147"/>
        <v>J</v>
      </c>
      <c r="AS501" s="71" t="s">
        <v>1152</v>
      </c>
      <c r="AT501" s="71" t="s">
        <v>1152</v>
      </c>
      <c r="AU501" s="71"/>
      <c r="BA501" s="236">
        <f t="shared" si="148"/>
        <v>0.49999999999999989</v>
      </c>
    </row>
    <row r="502" spans="1:53" ht="27.95" hidden="1" customHeight="1" outlineLevel="4" x14ac:dyDescent="0.2">
      <c r="A502" s="258"/>
      <c r="B502" s="308"/>
      <c r="C502" s="26" t="s">
        <v>1595</v>
      </c>
      <c r="D502" s="26" t="s">
        <v>1592</v>
      </c>
      <c r="E502" s="26" t="s">
        <v>1592</v>
      </c>
      <c r="F502" s="88"/>
      <c r="G502" s="29"/>
      <c r="H502" s="26"/>
      <c r="I502" s="26"/>
      <c r="J502" s="26"/>
      <c r="K502" s="26"/>
      <c r="L502" s="13"/>
      <c r="M502" s="13"/>
      <c r="N502" s="103" t="s">
        <v>192</v>
      </c>
      <c r="O502" s="103" t="s">
        <v>210</v>
      </c>
      <c r="P502" s="104">
        <v>8.3333333333333343E-2</v>
      </c>
      <c r="Q502" s="104">
        <v>8.3333333333333343E-2</v>
      </c>
      <c r="R502" s="104">
        <v>8.3333333333333343E-2</v>
      </c>
      <c r="S502" s="104">
        <v>8.3333333333333343E-2</v>
      </c>
      <c r="T502" s="104">
        <v>8.3333333333333343E-2</v>
      </c>
      <c r="U502" s="104">
        <v>8.3333333333333343E-2</v>
      </c>
      <c r="V502" s="104">
        <v>8.3333333333333343E-2</v>
      </c>
      <c r="W502" s="104">
        <v>8.3333333333333343E-2</v>
      </c>
      <c r="X502" s="104">
        <v>8.3333333333333343E-2</v>
      </c>
      <c r="Y502" s="104">
        <v>8.3333333333333343E-2</v>
      </c>
      <c r="Z502" s="104">
        <v>8.3333333333333343E-2</v>
      </c>
      <c r="AA502" s="104">
        <v>8.3333333333333343E-2</v>
      </c>
      <c r="AB502" s="198">
        <f t="shared" si="144"/>
        <v>1.0000000000000002</v>
      </c>
      <c r="AC502" s="104">
        <v>8.3333333333333343E-2</v>
      </c>
      <c r="AD502" s="104">
        <v>8.3333333333333343E-2</v>
      </c>
      <c r="AE502" s="104">
        <v>8.3333333333333343E-2</v>
      </c>
      <c r="AF502" s="104">
        <v>8.3333333333333343E-2</v>
      </c>
      <c r="AG502" s="104">
        <v>8.3333333333333343E-2</v>
      </c>
      <c r="AH502" s="104">
        <v>8.3333333333333343E-2</v>
      </c>
      <c r="AI502" s="105">
        <v>0</v>
      </c>
      <c r="AJ502" s="105">
        <v>0</v>
      </c>
      <c r="AK502" s="105">
        <v>0</v>
      </c>
      <c r="AL502" s="105">
        <v>0</v>
      </c>
      <c r="AM502" s="105">
        <v>0</v>
      </c>
      <c r="AN502" s="105">
        <v>0</v>
      </c>
      <c r="AO502" s="21">
        <f t="shared" si="145"/>
        <v>0.50000000000000011</v>
      </c>
      <c r="AP502" s="189">
        <f t="shared" si="146"/>
        <v>1</v>
      </c>
      <c r="AQ502" s="91" t="str">
        <f>+IF(AP502="","",IF(AND(SUM($P502:U502)=1,SUM($AC502:AH502)=1),"TERMINADA",IF(SUM($P502:U502)=0,"SIN INICIAR",IF(AP502&gt;1,"ADELANTADA",IF(AP502&lt;0.6,"CRÍTICA",IF(AP502&lt;0.95,"EN PROCESO","GESTIÓN NORMAL"))))))</f>
        <v>GESTIÓN NORMAL</v>
      </c>
      <c r="AR502" s="38" t="str">
        <f t="shared" si="147"/>
        <v>J</v>
      </c>
      <c r="AS502" s="71" t="s">
        <v>1152</v>
      </c>
      <c r="AT502" s="71" t="s">
        <v>1152</v>
      </c>
      <c r="AU502" s="71"/>
      <c r="BA502" s="236">
        <f t="shared" si="148"/>
        <v>0.49999999999999989</v>
      </c>
    </row>
    <row r="503" spans="1:53" ht="27.95" hidden="1" customHeight="1" outlineLevel="4" x14ac:dyDescent="0.2">
      <c r="A503" s="258"/>
      <c r="B503" s="308"/>
      <c r="C503" s="26" t="s">
        <v>1595</v>
      </c>
      <c r="D503" s="26" t="s">
        <v>1593</v>
      </c>
      <c r="E503" s="26" t="s">
        <v>1593</v>
      </c>
      <c r="F503" s="88"/>
      <c r="G503" s="29"/>
      <c r="H503" s="26"/>
      <c r="I503" s="26"/>
      <c r="J503" s="26"/>
      <c r="K503" s="26"/>
      <c r="L503" s="13"/>
      <c r="M503" s="13"/>
      <c r="N503" s="103" t="s">
        <v>192</v>
      </c>
      <c r="O503" s="103" t="s">
        <v>210</v>
      </c>
      <c r="P503" s="104">
        <v>8.3333333333333343E-2</v>
      </c>
      <c r="Q503" s="104">
        <v>8.3333333333333343E-2</v>
      </c>
      <c r="R503" s="104">
        <v>8.3333333333333343E-2</v>
      </c>
      <c r="S503" s="104">
        <v>8.3333333333333343E-2</v>
      </c>
      <c r="T503" s="104">
        <v>8.3333333333333343E-2</v>
      </c>
      <c r="U503" s="104">
        <v>8.3333333333333343E-2</v>
      </c>
      <c r="V503" s="104">
        <v>8.3333333333333343E-2</v>
      </c>
      <c r="W503" s="104">
        <v>8.3333333333333343E-2</v>
      </c>
      <c r="X503" s="104">
        <v>8.3333333333333343E-2</v>
      </c>
      <c r="Y503" s="104">
        <v>8.3333333333333343E-2</v>
      </c>
      <c r="Z503" s="104">
        <v>8.3333333333333343E-2</v>
      </c>
      <c r="AA503" s="104">
        <v>8.3333333333333343E-2</v>
      </c>
      <c r="AB503" s="198">
        <f t="shared" si="144"/>
        <v>1.0000000000000002</v>
      </c>
      <c r="AC503" s="104">
        <v>8.3333333333333343E-2</v>
      </c>
      <c r="AD503" s="104">
        <v>8.3333333333333343E-2</v>
      </c>
      <c r="AE503" s="104">
        <v>8.3333333333333343E-2</v>
      </c>
      <c r="AF503" s="104">
        <v>8.3333333333333343E-2</v>
      </c>
      <c r="AG503" s="104">
        <v>8.3333333333333343E-2</v>
      </c>
      <c r="AH503" s="104">
        <v>8.3333333333333343E-2</v>
      </c>
      <c r="AI503" s="105">
        <v>0</v>
      </c>
      <c r="AJ503" s="105">
        <v>0</v>
      </c>
      <c r="AK503" s="105">
        <v>0</v>
      </c>
      <c r="AL503" s="105">
        <v>0</v>
      </c>
      <c r="AM503" s="105">
        <v>0</v>
      </c>
      <c r="AN503" s="105">
        <v>0</v>
      </c>
      <c r="AO503" s="21">
        <f t="shared" si="145"/>
        <v>0.50000000000000011</v>
      </c>
      <c r="AP503" s="189">
        <f t="shared" si="146"/>
        <v>1</v>
      </c>
      <c r="AQ503" s="91" t="str">
        <f>+IF(AP503="","",IF(AND(SUM($P503:U503)=1,SUM($AC503:AH503)=1),"TERMINADA",IF(SUM($P503:U503)=0,"SIN INICIAR",IF(AP503&gt;1,"ADELANTADA",IF(AP503&lt;0.6,"CRÍTICA",IF(AP503&lt;0.95,"EN PROCESO","GESTIÓN NORMAL"))))))</f>
        <v>GESTIÓN NORMAL</v>
      </c>
      <c r="AR503" s="38" t="str">
        <f t="shared" si="147"/>
        <v>J</v>
      </c>
      <c r="AS503" s="71" t="s">
        <v>1152</v>
      </c>
      <c r="AT503" s="71" t="s">
        <v>1152</v>
      </c>
      <c r="AU503" s="71"/>
      <c r="BA503" s="236">
        <f t="shared" si="148"/>
        <v>0.49999999999999989</v>
      </c>
    </row>
    <row r="504" spans="1:53" ht="27.95" hidden="1" customHeight="1" outlineLevel="4" x14ac:dyDescent="0.2">
      <c r="A504" s="258"/>
      <c r="B504" s="308"/>
      <c r="C504" s="26" t="s">
        <v>1595</v>
      </c>
      <c r="D504" s="26" t="s">
        <v>1594</v>
      </c>
      <c r="E504" s="26" t="s">
        <v>1594</v>
      </c>
      <c r="F504" s="88"/>
      <c r="G504" s="29"/>
      <c r="H504" s="26"/>
      <c r="I504" s="26"/>
      <c r="J504" s="26"/>
      <c r="K504" s="26"/>
      <c r="L504" s="13"/>
      <c r="M504" s="13"/>
      <c r="N504" s="103" t="s">
        <v>192</v>
      </c>
      <c r="O504" s="103" t="s">
        <v>210</v>
      </c>
      <c r="P504" s="104">
        <v>8.3333333333333343E-2</v>
      </c>
      <c r="Q504" s="104">
        <v>8.3333333333333343E-2</v>
      </c>
      <c r="R504" s="104">
        <v>8.3333333333333343E-2</v>
      </c>
      <c r="S504" s="104">
        <v>8.3333333333333343E-2</v>
      </c>
      <c r="T504" s="104">
        <v>8.3333333333333343E-2</v>
      </c>
      <c r="U504" s="104">
        <v>8.3333333333333343E-2</v>
      </c>
      <c r="V504" s="104">
        <v>8.3333333333333343E-2</v>
      </c>
      <c r="W504" s="104">
        <v>8.3333333333333343E-2</v>
      </c>
      <c r="X504" s="104">
        <v>8.3333333333333343E-2</v>
      </c>
      <c r="Y504" s="104">
        <v>8.3333333333333343E-2</v>
      </c>
      <c r="Z504" s="104">
        <v>8.3333333333333343E-2</v>
      </c>
      <c r="AA504" s="104">
        <v>8.3333333333333343E-2</v>
      </c>
      <c r="AB504" s="198">
        <f t="shared" si="144"/>
        <v>1.0000000000000002</v>
      </c>
      <c r="AC504" s="104">
        <v>8.3333333333333343E-2</v>
      </c>
      <c r="AD504" s="104">
        <v>8.3333333333333343E-2</v>
      </c>
      <c r="AE504" s="104">
        <v>8.3333333333333343E-2</v>
      </c>
      <c r="AF504" s="104">
        <v>8.3333333333333343E-2</v>
      </c>
      <c r="AG504" s="104">
        <v>8.3333333333333343E-2</v>
      </c>
      <c r="AH504" s="104">
        <v>8.3333333333333343E-2</v>
      </c>
      <c r="AI504" s="105">
        <v>0</v>
      </c>
      <c r="AJ504" s="105">
        <v>0</v>
      </c>
      <c r="AK504" s="105">
        <v>0</v>
      </c>
      <c r="AL504" s="105">
        <v>0</v>
      </c>
      <c r="AM504" s="105">
        <v>0</v>
      </c>
      <c r="AN504" s="105">
        <v>0</v>
      </c>
      <c r="AO504" s="21">
        <f t="shared" si="145"/>
        <v>0.50000000000000011</v>
      </c>
      <c r="AP504" s="189">
        <f t="shared" si="146"/>
        <v>1</v>
      </c>
      <c r="AQ504" s="91" t="str">
        <f>+IF(AP504="","",IF(AND(SUM($P504:U504)=1,SUM($AC504:AH504)=1),"TERMINADA",IF(SUM($P504:U504)=0,"SIN INICIAR",IF(AP504&gt;1,"ADELANTADA",IF(AP504&lt;0.6,"CRÍTICA",IF(AP504&lt;0.95,"EN PROCESO","GESTIÓN NORMAL"))))))</f>
        <v>GESTIÓN NORMAL</v>
      </c>
      <c r="AR504" s="38" t="str">
        <f t="shared" si="147"/>
        <v>J</v>
      </c>
      <c r="AS504" s="71" t="s">
        <v>1152</v>
      </c>
      <c r="AT504" s="71" t="s">
        <v>1152</v>
      </c>
      <c r="AU504" s="71"/>
      <c r="BA504" s="236">
        <f t="shared" si="148"/>
        <v>0.49999999999999989</v>
      </c>
    </row>
    <row r="505" spans="1:53" ht="27.95" hidden="1" customHeight="1" outlineLevel="3" x14ac:dyDescent="0.2">
      <c r="A505" s="258"/>
      <c r="B505" s="308"/>
      <c r="C505" s="306" t="s">
        <v>1596</v>
      </c>
      <c r="D505" s="249"/>
      <c r="E505" s="250"/>
      <c r="F505" s="82"/>
      <c r="G505" s="82"/>
      <c r="H505" s="1"/>
      <c r="I505" s="1"/>
      <c r="J505" s="82"/>
      <c r="K505" s="82"/>
      <c r="L505" s="82"/>
      <c r="M505" s="82"/>
      <c r="N505" s="68"/>
      <c r="O505" s="68"/>
      <c r="P505" s="69"/>
      <c r="Q505" s="69"/>
      <c r="R505" s="69"/>
      <c r="S505" s="69"/>
      <c r="T505" s="69"/>
      <c r="U505" s="144"/>
      <c r="V505" s="69"/>
      <c r="W505" s="69"/>
      <c r="X505" s="69"/>
      <c r="Y505" s="69"/>
      <c r="Z505" s="69"/>
      <c r="AA505" s="69"/>
      <c r="AB505" s="200"/>
      <c r="AC505" s="69"/>
      <c r="AD505" s="69"/>
      <c r="AE505" s="69"/>
      <c r="AF505" s="69"/>
      <c r="AG505" s="69"/>
      <c r="AH505" s="144"/>
      <c r="AI505" s="69"/>
      <c r="AJ505" s="69"/>
      <c r="AK505" s="69"/>
      <c r="AL505" s="69"/>
      <c r="AM505" s="69"/>
      <c r="AN505" s="182"/>
      <c r="AO505" s="190">
        <f>SUBTOTAL(1,AO498:AO504)</f>
        <v>0.47904761904761906</v>
      </c>
      <c r="AP505" s="190">
        <f>SUBTOTAL(1,AP498:AP504)</f>
        <v>0.95809523809523811</v>
      </c>
      <c r="AQ505" s="91" t="str">
        <f>+IF(AP505="","",IF(AP505&gt;1,"ADELANTADA",IF(AP505&lt;0.6,"CRÍTICA",IF(AP505&lt;0.95,"EN PROCESO","GESTIÓN NORMAL"))))</f>
        <v>GESTIÓN NORMAL</v>
      </c>
      <c r="AR505" s="38" t="str">
        <f t="shared" si="143"/>
        <v>J</v>
      </c>
      <c r="AS505" s="71"/>
      <c r="AT505" s="71"/>
      <c r="AU505" s="71"/>
      <c r="BA505" s="236">
        <f t="shared" si="125"/>
        <v>0.52095238095238094</v>
      </c>
    </row>
    <row r="506" spans="1:53" ht="27.95" hidden="1" customHeight="1" outlineLevel="4" x14ac:dyDescent="0.2">
      <c r="A506" s="258"/>
      <c r="B506" s="308"/>
      <c r="C506" s="26" t="s">
        <v>1597</v>
      </c>
      <c r="D506" s="26" t="s">
        <v>1599</v>
      </c>
      <c r="E506" s="26" t="s">
        <v>1599</v>
      </c>
      <c r="F506" s="88"/>
      <c r="G506" s="29"/>
      <c r="H506" s="10" t="s">
        <v>899</v>
      </c>
      <c r="I506" s="10" t="s">
        <v>897</v>
      </c>
      <c r="J506" s="26"/>
      <c r="K506" s="26">
        <v>0</v>
      </c>
      <c r="L506" s="13">
        <v>0</v>
      </c>
      <c r="M506" s="13">
        <v>0</v>
      </c>
      <c r="N506" s="103" t="s">
        <v>193</v>
      </c>
      <c r="O506" s="103" t="s">
        <v>210</v>
      </c>
      <c r="P506" s="104">
        <v>0</v>
      </c>
      <c r="Q506" s="104">
        <v>9.0909090909090912E-2</v>
      </c>
      <c r="R506" s="104">
        <v>9.0909090909090912E-2</v>
      </c>
      <c r="S506" s="104">
        <v>9.0909090909090912E-2</v>
      </c>
      <c r="T506" s="104">
        <v>9.0909090909090912E-2</v>
      </c>
      <c r="U506" s="104">
        <v>9.0909090909090912E-2</v>
      </c>
      <c r="V506" s="104">
        <v>9.0909090909090912E-2</v>
      </c>
      <c r="W506" s="104">
        <v>9.0909090909090912E-2</v>
      </c>
      <c r="X506" s="104">
        <v>9.0909090909090912E-2</v>
      </c>
      <c r="Y506" s="104">
        <v>9.0909090909090912E-2</v>
      </c>
      <c r="Z506" s="104">
        <v>9.0909090909090912E-2</v>
      </c>
      <c r="AA506" s="104">
        <v>9.0909090909090912E-2</v>
      </c>
      <c r="AB506" s="198">
        <f t="shared" ref="AB506:AB509" si="149">SUM(P506:AA506)</f>
        <v>1.0000000000000002</v>
      </c>
      <c r="AC506" s="105">
        <v>0</v>
      </c>
      <c r="AD506" s="105">
        <v>0.01</v>
      </c>
      <c r="AE506" s="105">
        <v>0.01</v>
      </c>
      <c r="AF506" s="105">
        <v>0.01</v>
      </c>
      <c r="AG506" s="104">
        <v>0.01</v>
      </c>
      <c r="AH506" s="143">
        <v>0.01</v>
      </c>
      <c r="AI506" s="105">
        <v>0</v>
      </c>
      <c r="AJ506" s="105">
        <v>0</v>
      </c>
      <c r="AK506" s="105">
        <v>0</v>
      </c>
      <c r="AL506" s="105">
        <v>0</v>
      </c>
      <c r="AM506" s="105">
        <v>0</v>
      </c>
      <c r="AN506" s="105">
        <v>0</v>
      </c>
      <c r="AO506" s="21">
        <f>SUM(AC506:AN506)</f>
        <v>0.05</v>
      </c>
      <c r="AP506" s="189">
        <f t="shared" ref="AP506:AP509" si="150">+IFERROR(SUM(AC506:AH506)/SUM(P506:U506),"")</f>
        <v>0.11</v>
      </c>
      <c r="AQ506" s="91" t="str">
        <f>+IF(AP506="","",IF(AND(SUM($P506:U506)=1,SUM($AC506:AH506)=1),"TERMINADA",IF(SUM($P506:U506)=0,"SIN INICIAR",IF(AP506&gt;1,"ADELANTADA",IF(AP506&lt;0.6,"CRÍTICA",IF(AP506&lt;0.95,"EN PROCESO","GESTIÓN NORMAL"))))))</f>
        <v>CRÍTICA</v>
      </c>
      <c r="AR506" s="38" t="str">
        <f t="shared" si="143"/>
        <v>L</v>
      </c>
      <c r="AS506" s="71" t="s">
        <v>1153</v>
      </c>
      <c r="AT506" s="71" t="s">
        <v>1488</v>
      </c>
      <c r="AU506" s="71" t="s">
        <v>1652</v>
      </c>
      <c r="BA506" s="236">
        <f t="shared" ref="BA506:BA591" si="151">100%-AO506</f>
        <v>0.95</v>
      </c>
    </row>
    <row r="507" spans="1:53" ht="27.95" hidden="1" customHeight="1" outlineLevel="4" x14ac:dyDescent="0.2">
      <c r="A507" s="258"/>
      <c r="B507" s="308"/>
      <c r="C507" s="26" t="s">
        <v>1597</v>
      </c>
      <c r="D507" s="26" t="s">
        <v>1600</v>
      </c>
      <c r="E507" s="26" t="s">
        <v>1600</v>
      </c>
      <c r="F507" s="88"/>
      <c r="G507" s="29"/>
      <c r="H507" s="10"/>
      <c r="I507" s="10"/>
      <c r="J507" s="26"/>
      <c r="K507" s="26"/>
      <c r="L507" s="13"/>
      <c r="M507" s="13"/>
      <c r="N507" s="103" t="s">
        <v>193</v>
      </c>
      <c r="O507" s="103" t="s">
        <v>210</v>
      </c>
      <c r="P507" s="104">
        <v>0</v>
      </c>
      <c r="Q507" s="104">
        <v>9.0909090909090912E-2</v>
      </c>
      <c r="R507" s="104">
        <v>9.0909090909090912E-2</v>
      </c>
      <c r="S507" s="104">
        <v>9.0909090909090912E-2</v>
      </c>
      <c r="T507" s="104">
        <v>9.0909090909090912E-2</v>
      </c>
      <c r="U507" s="104">
        <v>9.0909090909090912E-2</v>
      </c>
      <c r="V507" s="104">
        <v>9.0909090909090912E-2</v>
      </c>
      <c r="W507" s="104">
        <v>9.0909090909090912E-2</v>
      </c>
      <c r="X507" s="104">
        <v>9.0909090909090912E-2</v>
      </c>
      <c r="Y507" s="104">
        <v>9.0909090909090912E-2</v>
      </c>
      <c r="Z507" s="104">
        <v>9.0909090909090912E-2</v>
      </c>
      <c r="AA507" s="104">
        <v>9.0909090909090912E-2</v>
      </c>
      <c r="AB507" s="198">
        <f t="shared" si="149"/>
        <v>1.0000000000000002</v>
      </c>
      <c r="AC507" s="105">
        <v>0</v>
      </c>
      <c r="AD507" s="105">
        <v>0.01</v>
      </c>
      <c r="AE507" s="105">
        <v>0.01</v>
      </c>
      <c r="AF507" s="105">
        <v>0.01</v>
      </c>
      <c r="AG507" s="104">
        <v>0.01</v>
      </c>
      <c r="AH507" s="143">
        <v>0.01</v>
      </c>
      <c r="AI507" s="105">
        <v>0</v>
      </c>
      <c r="AJ507" s="105">
        <v>0</v>
      </c>
      <c r="AK507" s="105">
        <v>0</v>
      </c>
      <c r="AL507" s="105">
        <v>0</v>
      </c>
      <c r="AM507" s="105">
        <v>0</v>
      </c>
      <c r="AN507" s="105">
        <v>0</v>
      </c>
      <c r="AO507" s="21">
        <f t="shared" ref="AO507:AO508" si="152">SUM(AC507:AN507)</f>
        <v>0.05</v>
      </c>
      <c r="AP507" s="189">
        <f t="shared" ref="AP507:AP508" si="153">+IFERROR(SUM(AC507:AH507)/SUM(P507:U507),"")</f>
        <v>0.11</v>
      </c>
      <c r="AQ507" s="91" t="str">
        <f>+IF(AP507="","",IF(AND(SUM($P507:U507)=1,SUM($AC507:AH507)=1),"TERMINADA",IF(SUM($P507:U507)=0,"SIN INICIAR",IF(AP507&gt;1,"ADELANTADA",IF(AP507&lt;0.6,"CRÍTICA",IF(AP507&lt;0.95,"EN PROCESO","GESTIÓN NORMAL"))))))</f>
        <v>CRÍTICA</v>
      </c>
      <c r="AR507" s="38" t="str">
        <f t="shared" ref="AR507:AR508" si="154">+IF(AQ507="","",IF(AQ507="SIN INICIAR","6",IF(AQ507="CRÍTICA","L",IF(AQ507="EN PROCESO","K",IF(AQ507="GESTIÓN NORMAL","J",IF(AQ507="ADELANTADA","Q","B"))))))</f>
        <v>L</v>
      </c>
      <c r="AS507" s="71"/>
      <c r="AT507" s="71"/>
      <c r="AU507" s="71" t="s">
        <v>1652</v>
      </c>
      <c r="BA507" s="236">
        <f t="shared" si="151"/>
        <v>0.95</v>
      </c>
    </row>
    <row r="508" spans="1:53" ht="27.95" hidden="1" customHeight="1" outlineLevel="4" x14ac:dyDescent="0.2">
      <c r="A508" s="258"/>
      <c r="B508" s="308"/>
      <c r="C508" s="26" t="s">
        <v>1597</v>
      </c>
      <c r="D508" s="26" t="s">
        <v>1601</v>
      </c>
      <c r="E508" s="26" t="s">
        <v>1601</v>
      </c>
      <c r="F508" s="88"/>
      <c r="G508" s="29"/>
      <c r="H508" s="10"/>
      <c r="I508" s="10"/>
      <c r="J508" s="26"/>
      <c r="K508" s="26"/>
      <c r="L508" s="13"/>
      <c r="M508" s="13"/>
      <c r="N508" s="103" t="s">
        <v>193</v>
      </c>
      <c r="O508" s="103" t="s">
        <v>210</v>
      </c>
      <c r="P508" s="104">
        <v>0</v>
      </c>
      <c r="Q508" s="104">
        <v>9.0909090909090912E-2</v>
      </c>
      <c r="R508" s="104">
        <v>9.0909090909090912E-2</v>
      </c>
      <c r="S508" s="104">
        <v>9.0909090909090912E-2</v>
      </c>
      <c r="T508" s="104">
        <v>9.0909090909090912E-2</v>
      </c>
      <c r="U508" s="104">
        <v>9.0909090909090912E-2</v>
      </c>
      <c r="V508" s="104">
        <v>9.0909090909090912E-2</v>
      </c>
      <c r="W508" s="104">
        <v>9.0909090909090912E-2</v>
      </c>
      <c r="X508" s="104">
        <v>9.0909090909090912E-2</v>
      </c>
      <c r="Y508" s="104">
        <v>9.0909090909090912E-2</v>
      </c>
      <c r="Z508" s="104">
        <v>9.0909090909090912E-2</v>
      </c>
      <c r="AA508" s="104">
        <v>9.0909090909090912E-2</v>
      </c>
      <c r="AB508" s="198">
        <f t="shared" si="149"/>
        <v>1.0000000000000002</v>
      </c>
      <c r="AC508" s="105">
        <v>0</v>
      </c>
      <c r="AD508" s="105">
        <v>0.01</v>
      </c>
      <c r="AE508" s="105">
        <v>0.01</v>
      </c>
      <c r="AF508" s="105">
        <v>0.01</v>
      </c>
      <c r="AG508" s="104">
        <v>0.01</v>
      </c>
      <c r="AH508" s="143">
        <v>0.01</v>
      </c>
      <c r="AI508" s="105">
        <v>0</v>
      </c>
      <c r="AJ508" s="105">
        <v>0</v>
      </c>
      <c r="AK508" s="105">
        <v>0</v>
      </c>
      <c r="AL508" s="105">
        <v>0</v>
      </c>
      <c r="AM508" s="105">
        <v>0</v>
      </c>
      <c r="AN508" s="105">
        <v>0</v>
      </c>
      <c r="AO508" s="21">
        <f t="shared" si="152"/>
        <v>0.05</v>
      </c>
      <c r="AP508" s="189">
        <f t="shared" si="153"/>
        <v>0.11</v>
      </c>
      <c r="AQ508" s="91" t="str">
        <f>+IF(AP508="","",IF(AND(SUM($P508:U508)=1,SUM($AC508:AH508)=1),"TERMINADA",IF(SUM($P508:U508)=0,"SIN INICIAR",IF(AP508&gt;1,"ADELANTADA",IF(AP508&lt;0.6,"CRÍTICA",IF(AP508&lt;0.95,"EN PROCESO","GESTIÓN NORMAL"))))))</f>
        <v>CRÍTICA</v>
      </c>
      <c r="AR508" s="38" t="str">
        <f t="shared" si="154"/>
        <v>L</v>
      </c>
      <c r="AS508" s="71"/>
      <c r="AT508" s="71"/>
      <c r="AU508" s="71" t="s">
        <v>1652</v>
      </c>
      <c r="BA508" s="236">
        <f t="shared" si="151"/>
        <v>0.95</v>
      </c>
    </row>
    <row r="509" spans="1:53" ht="27.95" hidden="1" customHeight="1" outlineLevel="4" x14ac:dyDescent="0.2">
      <c r="A509" s="258"/>
      <c r="B509" s="308"/>
      <c r="C509" s="26" t="s">
        <v>1597</v>
      </c>
      <c r="D509" s="26" t="s">
        <v>1602</v>
      </c>
      <c r="E509" s="26" t="s">
        <v>1602</v>
      </c>
      <c r="F509" s="88"/>
      <c r="G509" s="29"/>
      <c r="H509" s="10" t="s">
        <v>898</v>
      </c>
      <c r="I509" s="10"/>
      <c r="J509" s="26"/>
      <c r="K509" s="26"/>
      <c r="L509" s="13"/>
      <c r="M509" s="13"/>
      <c r="N509" s="103" t="s">
        <v>193</v>
      </c>
      <c r="O509" s="103" t="s">
        <v>210</v>
      </c>
      <c r="P509" s="104">
        <v>0</v>
      </c>
      <c r="Q509" s="104">
        <v>9.0909090909090912E-2</v>
      </c>
      <c r="R509" s="104">
        <v>9.0909090909090912E-2</v>
      </c>
      <c r="S509" s="104">
        <v>9.0909090909090912E-2</v>
      </c>
      <c r="T509" s="104">
        <v>9.0909090909090912E-2</v>
      </c>
      <c r="U509" s="104">
        <v>9.0909090909090912E-2</v>
      </c>
      <c r="V509" s="104">
        <v>9.0909090909090912E-2</v>
      </c>
      <c r="W509" s="104">
        <v>9.0909090909090912E-2</v>
      </c>
      <c r="X509" s="104">
        <v>9.0909090909090912E-2</v>
      </c>
      <c r="Y509" s="104">
        <v>9.0909090909090912E-2</v>
      </c>
      <c r="Z509" s="104">
        <v>9.0909090909090912E-2</v>
      </c>
      <c r="AA509" s="104">
        <v>9.0909090909090912E-2</v>
      </c>
      <c r="AB509" s="198">
        <f t="shared" si="149"/>
        <v>1.0000000000000002</v>
      </c>
      <c r="AC509" s="105">
        <v>0</v>
      </c>
      <c r="AD509" s="105">
        <v>0.01</v>
      </c>
      <c r="AE509" s="105">
        <v>0.01</v>
      </c>
      <c r="AF509" s="105">
        <v>0.01</v>
      </c>
      <c r="AG509" s="104">
        <v>0.01</v>
      </c>
      <c r="AH509" s="143">
        <v>0.01</v>
      </c>
      <c r="AI509" s="105">
        <v>0</v>
      </c>
      <c r="AJ509" s="105">
        <v>0</v>
      </c>
      <c r="AK509" s="105">
        <v>0</v>
      </c>
      <c r="AL509" s="105">
        <v>0</v>
      </c>
      <c r="AM509" s="105">
        <v>0</v>
      </c>
      <c r="AN509" s="105">
        <v>0</v>
      </c>
      <c r="AO509" s="21">
        <f>SUM(AC509:AN509)</f>
        <v>0.05</v>
      </c>
      <c r="AP509" s="189">
        <f t="shared" si="150"/>
        <v>0.11</v>
      </c>
      <c r="AQ509" s="91" t="str">
        <f>+IF(AP509="","",IF(AND(SUM($P509:U509)=1,SUM($AC509:AH509)=1),"TERMINADA",IF(SUM($P509:U509)=0,"SIN INICIAR",IF(AP509&gt;1,"ADELANTADA",IF(AP509&lt;0.6,"CRÍTICA",IF(AP509&lt;0.95,"EN PROCESO","GESTIÓN NORMAL"))))))</f>
        <v>CRÍTICA</v>
      </c>
      <c r="AR509" s="38" t="str">
        <f t="shared" si="143"/>
        <v>L</v>
      </c>
      <c r="AS509" s="71"/>
      <c r="AT509" s="71"/>
      <c r="AU509" s="71" t="s">
        <v>1652</v>
      </c>
      <c r="BA509" s="236">
        <f t="shared" si="151"/>
        <v>0.95</v>
      </c>
    </row>
    <row r="510" spans="1:53" ht="27.95" hidden="1" customHeight="1" outlineLevel="3" x14ac:dyDescent="0.2">
      <c r="A510" s="258"/>
      <c r="B510" s="308"/>
      <c r="C510" s="306" t="s">
        <v>1598</v>
      </c>
      <c r="D510" s="249"/>
      <c r="E510" s="250"/>
      <c r="F510" s="82"/>
      <c r="G510" s="82"/>
      <c r="H510" s="1"/>
      <c r="I510" s="1"/>
      <c r="J510" s="82"/>
      <c r="K510" s="82"/>
      <c r="L510" s="82"/>
      <c r="M510" s="82"/>
      <c r="N510" s="68"/>
      <c r="O510" s="68"/>
      <c r="P510" s="69"/>
      <c r="Q510" s="69"/>
      <c r="R510" s="69"/>
      <c r="S510" s="69"/>
      <c r="T510" s="69"/>
      <c r="U510" s="144"/>
      <c r="V510" s="69"/>
      <c r="W510" s="69"/>
      <c r="X510" s="69"/>
      <c r="Y510" s="69"/>
      <c r="Z510" s="69"/>
      <c r="AA510" s="69"/>
      <c r="AB510" s="200"/>
      <c r="AC510" s="69"/>
      <c r="AD510" s="69"/>
      <c r="AE510" s="69"/>
      <c r="AF510" s="69"/>
      <c r="AG510" s="69"/>
      <c r="AH510" s="144"/>
      <c r="AI510" s="69"/>
      <c r="AJ510" s="69"/>
      <c r="AK510" s="69"/>
      <c r="AL510" s="69"/>
      <c r="AM510" s="69"/>
      <c r="AN510" s="182"/>
      <c r="AO510" s="190">
        <f>SUBTOTAL(1,AO506:AO509)</f>
        <v>0.05</v>
      </c>
      <c r="AP510" s="190">
        <f>SUBTOTAL(1,AP506:AP509)</f>
        <v>0.11</v>
      </c>
      <c r="AQ510" s="91" t="str">
        <f>+IF(AP510="","",IF(AP510&gt;1,"ADELANTADA",IF(AP510&lt;0.6,"CRÍTICA",IF(AP510&lt;0.95,"EN PROCESO","GESTIÓN NORMAL"))))</f>
        <v>CRÍTICA</v>
      </c>
      <c r="AR510" s="38" t="str">
        <f t="shared" si="143"/>
        <v>L</v>
      </c>
      <c r="AS510" s="71"/>
      <c r="AT510" s="71"/>
      <c r="AU510" s="71" t="s">
        <v>1652</v>
      </c>
      <c r="BA510" s="236">
        <f t="shared" si="151"/>
        <v>0.95</v>
      </c>
    </row>
    <row r="511" spans="1:53" ht="27.95" hidden="1" customHeight="1" outlineLevel="4" x14ac:dyDescent="0.2">
      <c r="A511" s="258"/>
      <c r="B511" s="308"/>
      <c r="C511" s="26" t="s">
        <v>900</v>
      </c>
      <c r="D511" s="26" t="s">
        <v>900</v>
      </c>
      <c r="E511" s="26" t="s">
        <v>1572</v>
      </c>
      <c r="F511" s="88"/>
      <c r="G511" s="29"/>
      <c r="H511" s="10" t="s">
        <v>900</v>
      </c>
      <c r="I511" s="10" t="s">
        <v>902</v>
      </c>
      <c r="J511" s="26" t="s">
        <v>903</v>
      </c>
      <c r="K511" s="26">
        <v>1</v>
      </c>
      <c r="L511" s="13">
        <v>100000000</v>
      </c>
      <c r="M511" s="13">
        <v>100000000</v>
      </c>
      <c r="N511" s="103" t="s">
        <v>193</v>
      </c>
      <c r="O511" s="103" t="s">
        <v>907</v>
      </c>
      <c r="P511" s="104">
        <v>0</v>
      </c>
      <c r="Q511" s="104">
        <v>0.1111111111111111</v>
      </c>
      <c r="R511" s="104">
        <v>0.1111111111111111</v>
      </c>
      <c r="S511" s="104">
        <v>0.1111111111111111</v>
      </c>
      <c r="T511" s="104">
        <v>0.1111111111111111</v>
      </c>
      <c r="U511" s="104">
        <v>0.1111111111111111</v>
      </c>
      <c r="V511" s="104">
        <v>0.1111111111111111</v>
      </c>
      <c r="W511" s="104">
        <v>0.1111111111111111</v>
      </c>
      <c r="X511" s="104">
        <v>0.1111111111111111</v>
      </c>
      <c r="Y511" s="104">
        <v>0.1111111111111111</v>
      </c>
      <c r="Z511" s="104">
        <v>0</v>
      </c>
      <c r="AA511" s="104">
        <v>0</v>
      </c>
      <c r="AB511" s="198">
        <f t="shared" ref="AB511:AB512" si="155">SUM(P511:AA511)</f>
        <v>1.0000000000000002</v>
      </c>
      <c r="AC511" s="105">
        <v>0</v>
      </c>
      <c r="AD511" s="105">
        <v>0.11</v>
      </c>
      <c r="AE511" s="105">
        <v>0.11</v>
      </c>
      <c r="AF511" s="105">
        <v>0.11</v>
      </c>
      <c r="AG511" s="104">
        <v>0.1</v>
      </c>
      <c r="AH511" s="143">
        <v>0.1</v>
      </c>
      <c r="AI511" s="105">
        <v>0</v>
      </c>
      <c r="AJ511" s="105">
        <v>0</v>
      </c>
      <c r="AK511" s="105">
        <v>0</v>
      </c>
      <c r="AL511" s="105">
        <v>0</v>
      </c>
      <c r="AM511" s="105">
        <v>0</v>
      </c>
      <c r="AN511" s="105">
        <v>0</v>
      </c>
      <c r="AO511" s="21">
        <f>SUM(AC511:AN511)</f>
        <v>0.53</v>
      </c>
      <c r="AP511" s="189">
        <f t="shared" ref="AP511:AP512" si="156">+IFERROR(SUM(AC511:AH511)/SUM(P511:U511),"")</f>
        <v>0.95399999999999996</v>
      </c>
      <c r="AQ511" s="91" t="str">
        <f>+IF(AP511="","",IF(AND(SUM($P511:U511)=1,SUM($AC511:AH511)=1),"TERMINADA",IF(SUM($P511:U511)=0,"SIN INICIAR",IF(AP511&gt;1,"ADELANTADA",IF(AP511&lt;0.6,"CRÍTICA",IF(AP511&lt;0.95,"EN PROCESO","GESTIÓN NORMAL"))))))</f>
        <v>GESTIÓN NORMAL</v>
      </c>
      <c r="AR511" s="38" t="str">
        <f t="shared" si="143"/>
        <v>J</v>
      </c>
      <c r="AS511" s="71" t="s">
        <v>1275</v>
      </c>
      <c r="AT511" s="71" t="s">
        <v>1489</v>
      </c>
      <c r="AU511" s="71"/>
      <c r="BA511" s="236">
        <f t="shared" si="151"/>
        <v>0.47</v>
      </c>
    </row>
    <row r="512" spans="1:53" ht="27.95" hidden="1" customHeight="1" outlineLevel="4" x14ac:dyDescent="0.2">
      <c r="A512" s="258"/>
      <c r="B512" s="308"/>
      <c r="C512" s="26" t="s">
        <v>900</v>
      </c>
      <c r="D512" s="26" t="s">
        <v>900</v>
      </c>
      <c r="E512" s="26" t="s">
        <v>1573</v>
      </c>
      <c r="F512" s="88"/>
      <c r="G512" s="29"/>
      <c r="H512" s="10"/>
      <c r="I512" s="10"/>
      <c r="J512" s="26"/>
      <c r="K512" s="26"/>
      <c r="L512" s="13"/>
      <c r="M512" s="13"/>
      <c r="N512" s="103" t="s">
        <v>197</v>
      </c>
      <c r="O512" s="103" t="s">
        <v>1574</v>
      </c>
      <c r="P512" s="104">
        <v>0</v>
      </c>
      <c r="Q512" s="104">
        <v>0</v>
      </c>
      <c r="R512" s="104">
        <v>0</v>
      </c>
      <c r="S512" s="104">
        <v>0</v>
      </c>
      <c r="T512" s="104">
        <v>0</v>
      </c>
      <c r="U512" s="143">
        <v>0</v>
      </c>
      <c r="V512" s="104">
        <v>0</v>
      </c>
      <c r="W512" s="104">
        <v>0</v>
      </c>
      <c r="X512" s="104">
        <v>0</v>
      </c>
      <c r="Y512" s="104">
        <v>0</v>
      </c>
      <c r="Z512" s="104">
        <v>1</v>
      </c>
      <c r="AA512" s="104">
        <v>0</v>
      </c>
      <c r="AB512" s="198">
        <f t="shared" si="155"/>
        <v>1</v>
      </c>
      <c r="AC512" s="105">
        <v>0</v>
      </c>
      <c r="AD512" s="105">
        <v>0</v>
      </c>
      <c r="AE512" s="105">
        <v>0</v>
      </c>
      <c r="AF512" s="105">
        <v>0</v>
      </c>
      <c r="AG512" s="104">
        <v>0</v>
      </c>
      <c r="AH512" s="143">
        <v>0</v>
      </c>
      <c r="AI512" s="105">
        <v>0</v>
      </c>
      <c r="AJ512" s="105">
        <v>0</v>
      </c>
      <c r="AK512" s="105">
        <v>0</v>
      </c>
      <c r="AL512" s="105">
        <v>0</v>
      </c>
      <c r="AM512" s="105">
        <v>0</v>
      </c>
      <c r="AN512" s="105">
        <v>0</v>
      </c>
      <c r="AO512" s="21">
        <f>SUM(AC512:AN512)</f>
        <v>0</v>
      </c>
      <c r="AP512" s="189" t="str">
        <f t="shared" si="156"/>
        <v/>
      </c>
      <c r="AQ512" s="91" t="str">
        <f>+IF(AP512="","",IF(AND(SUM($P512:U512)=1,SUM($AC512:AH512)=1),"TERMINADA",IF(SUM($P512:U512)=0,"SIN INICIAR",IF(AP512&gt;1,"ADELANTADA",IF(AP512&lt;0.6,"CRÍTICA",IF(AP512&lt;0.95,"EN PROCESO","GESTIÓN NORMAL"))))))</f>
        <v/>
      </c>
      <c r="AR512" s="38" t="str">
        <f t="shared" si="143"/>
        <v/>
      </c>
      <c r="AS512" s="71" t="s">
        <v>1254</v>
      </c>
      <c r="AT512" s="71" t="s">
        <v>1388</v>
      </c>
      <c r="AU512" s="71"/>
      <c r="BA512" s="236">
        <f t="shared" si="151"/>
        <v>1</v>
      </c>
    </row>
    <row r="513" spans="1:53" ht="27.95" hidden="1" customHeight="1" outlineLevel="3" thickBot="1" x14ac:dyDescent="0.25">
      <c r="A513" s="258"/>
      <c r="B513" s="308"/>
      <c r="C513" s="240" t="s">
        <v>1337</v>
      </c>
      <c r="D513" s="241"/>
      <c r="E513" s="242"/>
      <c r="F513" s="124"/>
      <c r="G513" s="124"/>
      <c r="H513" s="125"/>
      <c r="I513" s="125"/>
      <c r="J513" s="124"/>
      <c r="K513" s="124"/>
      <c r="L513" s="124"/>
      <c r="M513" s="124"/>
      <c r="N513" s="126"/>
      <c r="O513" s="126"/>
      <c r="P513" s="69"/>
      <c r="Q513" s="69"/>
      <c r="R513" s="69"/>
      <c r="S513" s="69"/>
      <c r="T513" s="69"/>
      <c r="U513" s="144"/>
      <c r="V513" s="69"/>
      <c r="W513" s="69"/>
      <c r="X513" s="69"/>
      <c r="Y513" s="69"/>
      <c r="Z513" s="69"/>
      <c r="AA513" s="69"/>
      <c r="AB513" s="200"/>
      <c r="AC513" s="69"/>
      <c r="AD513" s="69"/>
      <c r="AE513" s="69"/>
      <c r="AF513" s="69"/>
      <c r="AG513" s="69"/>
      <c r="AH513" s="144"/>
      <c r="AI513" s="69"/>
      <c r="AJ513" s="69"/>
      <c r="AK513" s="69"/>
      <c r="AL513" s="69"/>
      <c r="AM513" s="69"/>
      <c r="AN513" s="182"/>
      <c r="AO513" s="190">
        <f>SUBTOTAL(1,AO510:AO511)</f>
        <v>0.53</v>
      </c>
      <c r="AP513" s="207">
        <f>SUBTOTAL(1,AP510:AP511)</f>
        <v>0.95399999999999996</v>
      </c>
      <c r="AQ513" s="91" t="str">
        <f>+IF(AP513="","",IF(AP513&gt;1,"ADELANTADA",IF(AP513&lt;0.6,"CRÍTICA",IF(AP513&lt;0.95,"EN PROCESO","GESTIÓN NORMAL"))))</f>
        <v>GESTIÓN NORMAL</v>
      </c>
      <c r="AR513" s="38" t="str">
        <f t="shared" ref="AR513:AR518" si="157">+IF(AQ513="","",IF(AQ513="SIN INICIAR","6",IF(AQ513="CRÍTICA","L",IF(AQ513="EN PROCESO","K",IF(AQ513="GESTIÓN NORMAL","J",IF(AQ513="ADELANTADA","Q","B"))))))</f>
        <v>J</v>
      </c>
      <c r="AS513" s="71"/>
      <c r="AT513" s="71"/>
      <c r="AU513" s="71"/>
      <c r="BA513" s="236">
        <f t="shared" si="151"/>
        <v>0.47</v>
      </c>
    </row>
    <row r="514" spans="1:53" ht="27.95" hidden="1" customHeight="1" outlineLevel="4" x14ac:dyDescent="0.2">
      <c r="A514" s="258"/>
      <c r="B514" s="308"/>
      <c r="C514" s="26" t="s">
        <v>1603</v>
      </c>
      <c r="D514" s="26" t="s">
        <v>1604</v>
      </c>
      <c r="E514" s="26" t="s">
        <v>1604</v>
      </c>
      <c r="F514" s="88"/>
      <c r="G514" s="29"/>
      <c r="H514" s="10" t="s">
        <v>900</v>
      </c>
      <c r="I514" s="10" t="s">
        <v>902</v>
      </c>
      <c r="J514" s="26" t="s">
        <v>903</v>
      </c>
      <c r="K514" s="26">
        <v>1</v>
      </c>
      <c r="L514" s="13">
        <v>100000000</v>
      </c>
      <c r="M514" s="13">
        <v>100000000</v>
      </c>
      <c r="N514" s="103" t="s">
        <v>192</v>
      </c>
      <c r="O514" s="103" t="s">
        <v>197</v>
      </c>
      <c r="P514" s="104">
        <v>9.0909090909090912E-2</v>
      </c>
      <c r="Q514" s="104">
        <v>9.0909090909090912E-2</v>
      </c>
      <c r="R514" s="104">
        <v>9.0909090909090912E-2</v>
      </c>
      <c r="S514" s="104">
        <v>9.0909090909090912E-2</v>
      </c>
      <c r="T514" s="104">
        <v>9.0909090909090912E-2</v>
      </c>
      <c r="U514" s="104">
        <v>9.0909090909090912E-2</v>
      </c>
      <c r="V514" s="104">
        <v>9.0909090909090912E-2</v>
      </c>
      <c r="W514" s="104">
        <v>9.0909090909090912E-2</v>
      </c>
      <c r="X514" s="104">
        <v>9.0909090909090912E-2</v>
      </c>
      <c r="Y514" s="104">
        <v>9.0909090909090912E-2</v>
      </c>
      <c r="Z514" s="104">
        <v>9.0909090909090912E-2</v>
      </c>
      <c r="AA514" s="104">
        <v>0</v>
      </c>
      <c r="AB514" s="198">
        <f t="shared" ref="AB514:AB517" si="158">SUM(P514:AA514)</f>
        <v>1.0000000000000002</v>
      </c>
      <c r="AC514" s="104">
        <v>9.0909090909090912E-2</v>
      </c>
      <c r="AD514" s="104">
        <v>9.0909090909090912E-2</v>
      </c>
      <c r="AE514" s="104">
        <v>9.0909090909090912E-2</v>
      </c>
      <c r="AF514" s="104">
        <v>9.0909090909090912E-2</v>
      </c>
      <c r="AG514" s="104">
        <v>9.0909090909090912E-2</v>
      </c>
      <c r="AH514" s="104">
        <v>9.0909090909090912E-2</v>
      </c>
      <c r="AI514" s="105">
        <v>0</v>
      </c>
      <c r="AJ514" s="105">
        <v>0</v>
      </c>
      <c r="AK514" s="105">
        <v>0</v>
      </c>
      <c r="AL514" s="105">
        <v>0</v>
      </c>
      <c r="AM514" s="105">
        <v>0</v>
      </c>
      <c r="AN514" s="105">
        <v>0</v>
      </c>
      <c r="AO514" s="21">
        <f>SUM(AC514:AN514)</f>
        <v>0.54545454545454553</v>
      </c>
      <c r="AP514" s="189">
        <f t="shared" ref="AP514:AP517" si="159">+IFERROR(SUM(AC514:AH514)/SUM(P514:U514),"")</f>
        <v>1</v>
      </c>
      <c r="AQ514" s="91" t="str">
        <f>+IF(AP514="","",IF(AND(SUM($P514:U514)=1,SUM($AC514:AH514)=1),"TERMINADA",IF(SUM($P514:U514)=0,"SIN INICIAR",IF(AP514&gt;1,"ADELANTADA",IF(AP514&lt;0.6,"CRÍTICA",IF(AP514&lt;0.95,"EN PROCESO","GESTIÓN NORMAL"))))))</f>
        <v>GESTIÓN NORMAL</v>
      </c>
      <c r="AR514" s="38" t="str">
        <f t="shared" si="157"/>
        <v>J</v>
      </c>
      <c r="AS514" s="71" t="s">
        <v>1275</v>
      </c>
      <c r="AT514" s="71" t="s">
        <v>1489</v>
      </c>
      <c r="AU514" s="71"/>
      <c r="BA514" s="236">
        <f t="shared" si="151"/>
        <v>0.45454545454545447</v>
      </c>
    </row>
    <row r="515" spans="1:53" ht="27.95" hidden="1" customHeight="1" outlineLevel="4" x14ac:dyDescent="0.2">
      <c r="A515" s="258"/>
      <c r="B515" s="308"/>
      <c r="C515" s="26" t="s">
        <v>1603</v>
      </c>
      <c r="D515" s="26" t="s">
        <v>1605</v>
      </c>
      <c r="E515" s="26" t="s">
        <v>1605</v>
      </c>
      <c r="F515" s="88"/>
      <c r="G515" s="29"/>
      <c r="H515" s="10"/>
      <c r="I515" s="10"/>
      <c r="J515" s="26"/>
      <c r="K515" s="26"/>
      <c r="L515" s="13"/>
      <c r="M515" s="13"/>
      <c r="N515" s="103" t="s">
        <v>192</v>
      </c>
      <c r="O515" s="103" t="s">
        <v>197</v>
      </c>
      <c r="P515" s="104">
        <v>9.0909090909090912E-2</v>
      </c>
      <c r="Q515" s="104">
        <v>9.0909090909090912E-2</v>
      </c>
      <c r="R515" s="104">
        <v>9.0909090909090912E-2</v>
      </c>
      <c r="S515" s="104">
        <v>9.0909090909090912E-2</v>
      </c>
      <c r="T515" s="104">
        <v>9.0909090909090912E-2</v>
      </c>
      <c r="U515" s="104">
        <v>9.0909090909090912E-2</v>
      </c>
      <c r="V515" s="104">
        <v>9.0909090909090912E-2</v>
      </c>
      <c r="W515" s="104">
        <v>9.0909090909090912E-2</v>
      </c>
      <c r="X515" s="104">
        <v>9.0909090909090912E-2</v>
      </c>
      <c r="Y515" s="104">
        <v>9.0909090909090912E-2</v>
      </c>
      <c r="Z515" s="104">
        <v>9.0909090909090912E-2</v>
      </c>
      <c r="AA515" s="104">
        <v>0</v>
      </c>
      <c r="AB515" s="198">
        <f t="shared" si="158"/>
        <v>1.0000000000000002</v>
      </c>
      <c r="AC515" s="105">
        <v>0.04</v>
      </c>
      <c r="AD515" s="105">
        <v>0.04</v>
      </c>
      <c r="AE515" s="105">
        <v>0.04</v>
      </c>
      <c r="AF515" s="105">
        <v>0.04</v>
      </c>
      <c r="AG515" s="105">
        <v>0.04</v>
      </c>
      <c r="AH515" s="105">
        <v>0.04</v>
      </c>
      <c r="AI515" s="105">
        <v>0</v>
      </c>
      <c r="AJ515" s="105">
        <v>0</v>
      </c>
      <c r="AK515" s="105">
        <v>0</v>
      </c>
      <c r="AL515" s="105">
        <v>0</v>
      </c>
      <c r="AM515" s="105">
        <v>0</v>
      </c>
      <c r="AN515" s="105">
        <v>0</v>
      </c>
      <c r="AO515" s="21">
        <f t="shared" ref="AO515:AO516" si="160">SUM(AC515:AN515)</f>
        <v>0.24000000000000002</v>
      </c>
      <c r="AP515" s="189">
        <f t="shared" ref="AP515:AP516" si="161">+IFERROR(SUM(AC515:AH515)/SUM(P515:U515),"")</f>
        <v>0.44</v>
      </c>
      <c r="AQ515" s="91" t="str">
        <f>+IF(AP515="","",IF(AND(SUM($P515:U515)=1,SUM($AC515:AH515)=1),"TERMINADA",IF(SUM($P515:U515)=0,"SIN INICIAR",IF(AP515&gt;1,"ADELANTADA",IF(AP515&lt;0.6,"CRÍTICA",IF(AP515&lt;0.95,"EN PROCESO","GESTIÓN NORMAL"))))))</f>
        <v>CRÍTICA</v>
      </c>
      <c r="AR515" s="38" t="str">
        <f t="shared" ref="AR515:AR516" si="162">+IF(AQ515="","",IF(AQ515="SIN INICIAR","6",IF(AQ515="CRÍTICA","L",IF(AQ515="EN PROCESO","K",IF(AQ515="GESTIÓN NORMAL","J",IF(AQ515="ADELANTADA","Q","B"))))))</f>
        <v>L</v>
      </c>
      <c r="AS515" s="71" t="s">
        <v>1275</v>
      </c>
      <c r="AT515" s="71" t="s">
        <v>1489</v>
      </c>
      <c r="AU515" s="71" t="s">
        <v>1653</v>
      </c>
      <c r="BA515" s="236">
        <f t="shared" si="151"/>
        <v>0.76</v>
      </c>
    </row>
    <row r="516" spans="1:53" ht="27.95" hidden="1" customHeight="1" outlineLevel="4" x14ac:dyDescent="0.2">
      <c r="A516" s="258"/>
      <c r="B516" s="308"/>
      <c r="C516" s="26" t="s">
        <v>1603</v>
      </c>
      <c r="D516" s="26" t="s">
        <v>1606</v>
      </c>
      <c r="E516" s="26" t="s">
        <v>1606</v>
      </c>
      <c r="F516" s="88"/>
      <c r="G516" s="29"/>
      <c r="H516" s="10"/>
      <c r="I516" s="10"/>
      <c r="J516" s="26"/>
      <c r="K516" s="26"/>
      <c r="L516" s="13"/>
      <c r="M516" s="13"/>
      <c r="N516" s="103" t="s">
        <v>192</v>
      </c>
      <c r="O516" s="103" t="s">
        <v>197</v>
      </c>
      <c r="P516" s="104">
        <v>9.0909090909090912E-2</v>
      </c>
      <c r="Q516" s="104">
        <v>9.0909090909090912E-2</v>
      </c>
      <c r="R516" s="104">
        <v>9.0909090909090912E-2</v>
      </c>
      <c r="S516" s="104">
        <v>9.0909090909090912E-2</v>
      </c>
      <c r="T516" s="104">
        <v>9.0909090909090912E-2</v>
      </c>
      <c r="U516" s="104">
        <v>9.0909090909090912E-2</v>
      </c>
      <c r="V516" s="104">
        <v>9.0909090909090912E-2</v>
      </c>
      <c r="W516" s="104">
        <v>9.0909090909090912E-2</v>
      </c>
      <c r="X516" s="104">
        <v>9.0909090909090912E-2</v>
      </c>
      <c r="Y516" s="104">
        <v>9.0909090909090912E-2</v>
      </c>
      <c r="Z516" s="104">
        <v>9.0909090909090912E-2</v>
      </c>
      <c r="AA516" s="104">
        <v>0</v>
      </c>
      <c r="AB516" s="198">
        <f t="shared" si="158"/>
        <v>1.0000000000000002</v>
      </c>
      <c r="AC516" s="105">
        <v>0.04</v>
      </c>
      <c r="AD516" s="105">
        <v>0.04</v>
      </c>
      <c r="AE516" s="105">
        <v>0.04</v>
      </c>
      <c r="AF516" s="105">
        <v>0.04</v>
      </c>
      <c r="AG516" s="104">
        <v>0.04</v>
      </c>
      <c r="AH516" s="143">
        <v>0.04</v>
      </c>
      <c r="AI516" s="105">
        <v>0</v>
      </c>
      <c r="AJ516" s="105">
        <v>0</v>
      </c>
      <c r="AK516" s="105">
        <v>0</v>
      </c>
      <c r="AL516" s="105">
        <v>0</v>
      </c>
      <c r="AM516" s="105">
        <v>0</v>
      </c>
      <c r="AN516" s="105">
        <v>0</v>
      </c>
      <c r="AO516" s="21">
        <f t="shared" si="160"/>
        <v>0.24000000000000002</v>
      </c>
      <c r="AP516" s="189">
        <f t="shared" si="161"/>
        <v>0.44</v>
      </c>
      <c r="AQ516" s="91" t="str">
        <f>+IF(AP516="","",IF(AND(SUM($P516:U516)=1,SUM($AC516:AH516)=1),"TERMINADA",IF(SUM($P516:U516)=0,"SIN INICIAR",IF(AP516&gt;1,"ADELANTADA",IF(AP516&lt;0.6,"CRÍTICA",IF(AP516&lt;0.95,"EN PROCESO","GESTIÓN NORMAL"))))))</f>
        <v>CRÍTICA</v>
      </c>
      <c r="AR516" s="38" t="str">
        <f t="shared" si="162"/>
        <v>L</v>
      </c>
      <c r="AS516" s="71" t="s">
        <v>1275</v>
      </c>
      <c r="AT516" s="71" t="s">
        <v>1489</v>
      </c>
      <c r="AU516" s="71" t="s">
        <v>1653</v>
      </c>
      <c r="BA516" s="236">
        <f t="shared" si="151"/>
        <v>0.76</v>
      </c>
    </row>
    <row r="517" spans="1:53" ht="27.95" hidden="1" customHeight="1" outlineLevel="4" x14ac:dyDescent="0.2">
      <c r="A517" s="258"/>
      <c r="B517" s="308"/>
      <c r="C517" s="26" t="s">
        <v>1603</v>
      </c>
      <c r="D517" s="26" t="s">
        <v>1607</v>
      </c>
      <c r="E517" s="26" t="s">
        <v>1607</v>
      </c>
      <c r="F517" s="88"/>
      <c r="G517" s="29"/>
      <c r="H517" s="10"/>
      <c r="I517" s="10"/>
      <c r="J517" s="26"/>
      <c r="K517" s="26"/>
      <c r="L517" s="13"/>
      <c r="M517" s="13"/>
      <c r="N517" s="103" t="s">
        <v>192</v>
      </c>
      <c r="O517" s="103" t="s">
        <v>197</v>
      </c>
      <c r="P517" s="104">
        <v>0</v>
      </c>
      <c r="Q517" s="104">
        <v>0</v>
      </c>
      <c r="R517" s="104">
        <v>0</v>
      </c>
      <c r="S517" s="104">
        <v>0</v>
      </c>
      <c r="T517" s="104">
        <v>0</v>
      </c>
      <c r="U517" s="104">
        <v>0.14285714285714288</v>
      </c>
      <c r="V517" s="104">
        <v>0.14285714285714288</v>
      </c>
      <c r="W517" s="104">
        <v>0.14285714285714288</v>
      </c>
      <c r="X517" s="104">
        <v>0.14285714285714288</v>
      </c>
      <c r="Y517" s="104">
        <v>0.14285714285714288</v>
      </c>
      <c r="Z517" s="104">
        <v>0.14285714285714288</v>
      </c>
      <c r="AA517" s="104">
        <v>0.14285714285714288</v>
      </c>
      <c r="AB517" s="198">
        <f t="shared" si="158"/>
        <v>1.0000000000000002</v>
      </c>
      <c r="AC517" s="105">
        <v>0</v>
      </c>
      <c r="AD517" s="105">
        <v>0</v>
      </c>
      <c r="AE517" s="105">
        <v>0</v>
      </c>
      <c r="AF517" s="105">
        <v>0</v>
      </c>
      <c r="AG517" s="104">
        <v>0</v>
      </c>
      <c r="AH517" s="143">
        <v>0.03</v>
      </c>
      <c r="AI517" s="105">
        <v>0</v>
      </c>
      <c r="AJ517" s="105">
        <v>0</v>
      </c>
      <c r="AK517" s="105">
        <v>0</v>
      </c>
      <c r="AL517" s="105">
        <v>0</v>
      </c>
      <c r="AM517" s="105">
        <v>0</v>
      </c>
      <c r="AN517" s="105">
        <v>0</v>
      </c>
      <c r="AO517" s="21">
        <f>SUM(AC517:AN517)</f>
        <v>0.03</v>
      </c>
      <c r="AP517" s="189">
        <f t="shared" si="159"/>
        <v>0.20999999999999996</v>
      </c>
      <c r="AQ517" s="91" t="str">
        <f>+IF(AP517="","",IF(AND(SUM($P517:U517)=1,SUM($AC517:AH517)=1),"TERMINADA",IF(SUM($P517:U517)=0,"SIN INICIAR",IF(AP517&gt;1,"ADELANTADA",IF(AP517&lt;0.6,"CRÍTICA",IF(AP517&lt;0.95,"EN PROCESO","GESTIÓN NORMAL"))))))</f>
        <v>CRÍTICA</v>
      </c>
      <c r="AR517" s="38" t="str">
        <f t="shared" si="157"/>
        <v>L</v>
      </c>
      <c r="AS517" s="71" t="s">
        <v>1254</v>
      </c>
      <c r="AT517" s="71" t="s">
        <v>1388</v>
      </c>
      <c r="AU517" s="71" t="s">
        <v>1653</v>
      </c>
      <c r="BA517" s="236">
        <f t="shared" si="151"/>
        <v>0.97</v>
      </c>
    </row>
    <row r="518" spans="1:53" ht="27.95" hidden="1" customHeight="1" outlineLevel="3" thickBot="1" x14ac:dyDescent="0.25">
      <c r="A518" s="258"/>
      <c r="B518" s="308"/>
      <c r="C518" s="240" t="s">
        <v>1608</v>
      </c>
      <c r="D518" s="241"/>
      <c r="E518" s="242"/>
      <c r="F518" s="124"/>
      <c r="G518" s="124"/>
      <c r="H518" s="125"/>
      <c r="I518" s="125"/>
      <c r="J518" s="124"/>
      <c r="K518" s="124"/>
      <c r="L518" s="124"/>
      <c r="M518" s="124"/>
      <c r="N518" s="126"/>
      <c r="O518" s="126"/>
      <c r="P518" s="69"/>
      <c r="Q518" s="69"/>
      <c r="R518" s="69"/>
      <c r="S518" s="69"/>
      <c r="T518" s="69"/>
      <c r="U518" s="144"/>
      <c r="V518" s="69"/>
      <c r="W518" s="69"/>
      <c r="X518" s="69"/>
      <c r="Y518" s="69"/>
      <c r="Z518" s="69"/>
      <c r="AA518" s="69"/>
      <c r="AB518" s="200"/>
      <c r="AC518" s="69"/>
      <c r="AD518" s="69"/>
      <c r="AE518" s="69"/>
      <c r="AF518" s="69"/>
      <c r="AG518" s="69"/>
      <c r="AH518" s="144"/>
      <c r="AI518" s="69"/>
      <c r="AJ518" s="69"/>
      <c r="AK518" s="69"/>
      <c r="AL518" s="69"/>
      <c r="AM518" s="69"/>
      <c r="AN518" s="182"/>
      <c r="AO518" s="190">
        <f>SUBTOTAL(1,AO514:AO517)</f>
        <v>0.26386363636363641</v>
      </c>
      <c r="AP518" s="190">
        <f>SUBTOTAL(1,AP514:AP517)</f>
        <v>0.52249999999999996</v>
      </c>
      <c r="AQ518" s="91" t="str">
        <f>+IF(AP518="","",IF(AP518&gt;1,"ADELANTADA",IF(AP518&lt;0.6,"CRÍTICA",IF(AP518&lt;0.95,"EN PROCESO","GESTIÓN NORMAL"))))</f>
        <v>CRÍTICA</v>
      </c>
      <c r="AR518" s="38" t="str">
        <f t="shared" si="157"/>
        <v>L</v>
      </c>
      <c r="AS518" s="71"/>
      <c r="AT518" s="71"/>
      <c r="AU518" s="71" t="s">
        <v>1653</v>
      </c>
      <c r="BA518" s="236">
        <f t="shared" si="151"/>
        <v>0.73613636363636359</v>
      </c>
    </row>
    <row r="519" spans="1:53" ht="27.95" hidden="1" customHeight="1" outlineLevel="4" x14ac:dyDescent="0.2">
      <c r="A519" s="258"/>
      <c r="B519" s="308"/>
      <c r="C519" s="26" t="s">
        <v>1609</v>
      </c>
      <c r="D519" s="26" t="s">
        <v>1610</v>
      </c>
      <c r="E519" s="26" t="s">
        <v>1610</v>
      </c>
      <c r="F519" s="88"/>
      <c r="G519" s="29"/>
      <c r="H519" s="10" t="s">
        <v>900</v>
      </c>
      <c r="I519" s="10" t="s">
        <v>902</v>
      </c>
      <c r="J519" s="26" t="s">
        <v>903</v>
      </c>
      <c r="K519" s="26">
        <v>1</v>
      </c>
      <c r="L519" s="13">
        <v>100000000</v>
      </c>
      <c r="M519" s="13">
        <v>100000000</v>
      </c>
      <c r="N519" s="103" t="s">
        <v>192</v>
      </c>
      <c r="O519" s="103" t="s">
        <v>197</v>
      </c>
      <c r="P519" s="104">
        <v>9.0909090909090912E-2</v>
      </c>
      <c r="Q519" s="104">
        <v>9.0909090909090912E-2</v>
      </c>
      <c r="R519" s="104">
        <v>9.0909090909090912E-2</v>
      </c>
      <c r="S519" s="104">
        <v>9.0909090909090912E-2</v>
      </c>
      <c r="T519" s="104">
        <v>9.0909090909090912E-2</v>
      </c>
      <c r="U519" s="104">
        <v>9.0909090909090912E-2</v>
      </c>
      <c r="V519" s="104">
        <v>9.0909090909090912E-2</v>
      </c>
      <c r="W519" s="104">
        <v>9.0909090909090912E-2</v>
      </c>
      <c r="X519" s="104">
        <v>9.0909090909090912E-2</v>
      </c>
      <c r="Y519" s="104">
        <v>9.0909090909090912E-2</v>
      </c>
      <c r="Z519" s="104">
        <v>9.0909090909090912E-2</v>
      </c>
      <c r="AA519" s="104">
        <v>0</v>
      </c>
      <c r="AB519" s="198">
        <f t="shared" ref="AB519:AB521" si="163">SUM(P519:AA519)</f>
        <v>1.0000000000000002</v>
      </c>
      <c r="AC519" s="104">
        <v>9.0909090909090912E-2</v>
      </c>
      <c r="AD519" s="104">
        <v>9.0909090909090912E-2</v>
      </c>
      <c r="AE519" s="104">
        <v>9.0909090909090912E-2</v>
      </c>
      <c r="AF519" s="104">
        <v>9.0909090909090912E-2</v>
      </c>
      <c r="AG519" s="104">
        <v>9.0909090909090912E-2</v>
      </c>
      <c r="AH519" s="104">
        <v>9.0909090909090912E-2</v>
      </c>
      <c r="AI519" s="105">
        <v>0</v>
      </c>
      <c r="AJ519" s="105">
        <v>0</v>
      </c>
      <c r="AK519" s="105">
        <v>0</v>
      </c>
      <c r="AL519" s="105">
        <v>0</v>
      </c>
      <c r="AM519" s="105">
        <v>0</v>
      </c>
      <c r="AN519" s="105">
        <v>0</v>
      </c>
      <c r="AO519" s="21">
        <v>0.55000000000000004</v>
      </c>
      <c r="AP519" s="189">
        <f t="shared" ref="AP519:AP521" si="164">+IFERROR(SUM(AC519:AH519)/SUM(P519:U519),"")</f>
        <v>1</v>
      </c>
      <c r="AQ519" s="91" t="str">
        <f>+IF(AP519="","",IF(AND(SUM($P519:U519)=1,SUM($AC519:AH519)=1),"TERMINADA",IF(SUM($P519:U519)=0,"SIN INICIAR",IF(AP519&gt;1,"ADELANTADA",IF(AP519&lt;0.6,"CRÍTICA",IF(AP519&lt;0.95,"EN PROCESO","GESTIÓN NORMAL"))))))</f>
        <v>GESTIÓN NORMAL</v>
      </c>
      <c r="AR519" s="38" t="str">
        <f t="shared" ref="AR519:AR522" si="165">+IF(AQ519="","",IF(AQ519="SIN INICIAR","6",IF(AQ519="CRÍTICA","L",IF(AQ519="EN PROCESO","K",IF(AQ519="GESTIÓN NORMAL","J",IF(AQ519="ADELANTADA","Q","B"))))))</f>
        <v>J</v>
      </c>
      <c r="AS519" s="71" t="s">
        <v>1275</v>
      </c>
      <c r="AT519" s="71" t="s">
        <v>1489</v>
      </c>
      <c r="AU519" s="71"/>
      <c r="BA519" s="236">
        <f t="shared" si="151"/>
        <v>0.44999999999999996</v>
      </c>
    </row>
    <row r="520" spans="1:53" ht="27.95" hidden="1" customHeight="1" outlineLevel="4" x14ac:dyDescent="0.2">
      <c r="A520" s="258"/>
      <c r="B520" s="308"/>
      <c r="C520" s="26" t="s">
        <v>1609</v>
      </c>
      <c r="D520" s="26" t="s">
        <v>1611</v>
      </c>
      <c r="E520" s="26" t="s">
        <v>1611</v>
      </c>
      <c r="F520" s="88"/>
      <c r="G520" s="29"/>
      <c r="H520" s="10"/>
      <c r="I520" s="10"/>
      <c r="J520" s="26"/>
      <c r="K520" s="26"/>
      <c r="L520" s="13"/>
      <c r="M520" s="13"/>
      <c r="N520" s="103" t="s">
        <v>192</v>
      </c>
      <c r="O520" s="103" t="s">
        <v>197</v>
      </c>
      <c r="P520" s="104">
        <v>9.0909090909090912E-2</v>
      </c>
      <c r="Q520" s="104">
        <v>9.0909090909090912E-2</v>
      </c>
      <c r="R520" s="104">
        <v>9.0909090909090912E-2</v>
      </c>
      <c r="S520" s="104">
        <v>9.0909090909090912E-2</v>
      </c>
      <c r="T520" s="104">
        <v>9.0909090909090912E-2</v>
      </c>
      <c r="U520" s="104">
        <v>9.0909090909090912E-2</v>
      </c>
      <c r="V520" s="104">
        <v>9.0909090909090912E-2</v>
      </c>
      <c r="W520" s="104">
        <v>9.0909090909090912E-2</v>
      </c>
      <c r="X520" s="104">
        <v>9.0909090909090912E-2</v>
      </c>
      <c r="Y520" s="104">
        <v>9.0909090909090912E-2</v>
      </c>
      <c r="Z520" s="104">
        <v>9.0909090909090912E-2</v>
      </c>
      <c r="AA520" s="104">
        <v>0</v>
      </c>
      <c r="AB520" s="198">
        <f t="shared" si="163"/>
        <v>1.0000000000000002</v>
      </c>
      <c r="AC520" s="104">
        <v>9.0909090909090912E-2</v>
      </c>
      <c r="AD520" s="104">
        <v>9.0909090909090912E-2</v>
      </c>
      <c r="AE520" s="104">
        <v>9.0909090909090912E-2</v>
      </c>
      <c r="AF520" s="104">
        <v>9.0909090909090912E-2</v>
      </c>
      <c r="AG520" s="104">
        <v>9.0909090909090912E-2</v>
      </c>
      <c r="AH520" s="104">
        <v>9.0909090909090912E-2</v>
      </c>
      <c r="AI520" s="105">
        <v>0</v>
      </c>
      <c r="AJ520" s="105">
        <v>0</v>
      </c>
      <c r="AK520" s="105">
        <v>0</v>
      </c>
      <c r="AL520" s="105">
        <v>0</v>
      </c>
      <c r="AM520" s="105">
        <v>0</v>
      </c>
      <c r="AN520" s="105">
        <v>0</v>
      </c>
      <c r="AO520" s="21">
        <f>SUM(AC520:AN520)</f>
        <v>0.54545454545454553</v>
      </c>
      <c r="AP520" s="189">
        <f t="shared" ref="AP520" si="166">+IFERROR(SUM(AC520:AH520)/SUM(P520:U520),"")</f>
        <v>1</v>
      </c>
      <c r="AQ520" s="91" t="str">
        <f>+IF(AP520="","",IF(AND(SUM($P520:U520)=1,SUM($AC520:AH520)=1),"TERMINADA",IF(SUM($P520:U520)=0,"SIN INICIAR",IF(AP520&gt;1,"ADELANTADA",IF(AP520&lt;0.6,"CRÍTICA",IF(AP520&lt;0.95,"EN PROCESO","GESTIÓN NORMAL"))))))</f>
        <v>GESTIÓN NORMAL</v>
      </c>
      <c r="AR520" s="38" t="str">
        <f t="shared" ref="AR520" si="167">+IF(AQ520="","",IF(AQ520="SIN INICIAR","6",IF(AQ520="CRÍTICA","L",IF(AQ520="EN PROCESO","K",IF(AQ520="GESTIÓN NORMAL","J",IF(AQ520="ADELANTADA","Q","B"))))))</f>
        <v>J</v>
      </c>
      <c r="AS520" s="71" t="s">
        <v>1275</v>
      </c>
      <c r="AT520" s="71" t="s">
        <v>1489</v>
      </c>
      <c r="AU520" s="71"/>
      <c r="BA520" s="236">
        <f t="shared" si="151"/>
        <v>0.45454545454545447</v>
      </c>
    </row>
    <row r="521" spans="1:53" ht="27.95" hidden="1" customHeight="1" outlineLevel="4" x14ac:dyDescent="0.2">
      <c r="A521" s="258"/>
      <c r="B521" s="308"/>
      <c r="C521" s="26" t="s">
        <v>1609</v>
      </c>
      <c r="D521" s="26" t="s">
        <v>1612</v>
      </c>
      <c r="E521" s="26" t="s">
        <v>1612</v>
      </c>
      <c r="F521" s="88"/>
      <c r="G521" s="29"/>
      <c r="H521" s="10"/>
      <c r="I521" s="10"/>
      <c r="J521" s="26"/>
      <c r="K521" s="26"/>
      <c r="L521" s="13"/>
      <c r="M521" s="13"/>
      <c r="N521" s="103" t="s">
        <v>192</v>
      </c>
      <c r="O521" s="103" t="s">
        <v>197</v>
      </c>
      <c r="P521" s="104">
        <v>9.0909090909090912E-2</v>
      </c>
      <c r="Q521" s="104">
        <v>9.0909090909090912E-2</v>
      </c>
      <c r="R521" s="104">
        <v>9.0909090909090912E-2</v>
      </c>
      <c r="S521" s="104">
        <v>9.0909090909090912E-2</v>
      </c>
      <c r="T521" s="104">
        <v>9.0909090909090912E-2</v>
      </c>
      <c r="U521" s="104">
        <v>9.0909090909090912E-2</v>
      </c>
      <c r="V521" s="104">
        <v>9.0909090909090912E-2</v>
      </c>
      <c r="W521" s="104">
        <v>9.0909090909090912E-2</v>
      </c>
      <c r="X521" s="104">
        <v>9.0909090909090912E-2</v>
      </c>
      <c r="Y521" s="104">
        <v>9.0909090909090912E-2</v>
      </c>
      <c r="Z521" s="104">
        <v>9.0909090909090912E-2</v>
      </c>
      <c r="AA521" s="104">
        <v>0</v>
      </c>
      <c r="AB521" s="198">
        <f t="shared" si="163"/>
        <v>1.0000000000000002</v>
      </c>
      <c r="AC521" s="104">
        <v>9.0909090909090912E-2</v>
      </c>
      <c r="AD521" s="104">
        <v>9.0909090909090912E-2</v>
      </c>
      <c r="AE521" s="104">
        <v>9.0909090909090912E-2</v>
      </c>
      <c r="AF521" s="104">
        <v>9.0909090909090912E-2</v>
      </c>
      <c r="AG521" s="104">
        <v>9.0909090909090912E-2</v>
      </c>
      <c r="AH521" s="104">
        <v>9.0909090909090912E-2</v>
      </c>
      <c r="AI521" s="105">
        <v>0</v>
      </c>
      <c r="AJ521" s="105">
        <v>0</v>
      </c>
      <c r="AK521" s="105">
        <v>0</v>
      </c>
      <c r="AL521" s="105">
        <v>0</v>
      </c>
      <c r="AM521" s="105">
        <v>0</v>
      </c>
      <c r="AN521" s="105">
        <v>0</v>
      </c>
      <c r="AO521" s="21">
        <f>SUM(AC521:AN521)</f>
        <v>0.54545454545454553</v>
      </c>
      <c r="AP521" s="189">
        <f t="shared" si="164"/>
        <v>1</v>
      </c>
      <c r="AQ521" s="91" t="str">
        <f>+IF(AP521="","",IF(AND(SUM($P521:U521)=1,SUM($AC521:AH521)=1),"TERMINADA",IF(SUM($P521:U521)=0,"SIN INICIAR",IF(AP521&gt;1,"ADELANTADA",IF(AP521&lt;0.6,"CRÍTICA",IF(AP521&lt;0.95,"EN PROCESO","GESTIÓN NORMAL"))))))</f>
        <v>GESTIÓN NORMAL</v>
      </c>
      <c r="AR521" s="38" t="str">
        <f t="shared" si="165"/>
        <v>J</v>
      </c>
      <c r="AS521" s="71" t="s">
        <v>1254</v>
      </c>
      <c r="AT521" s="71" t="s">
        <v>1388</v>
      </c>
      <c r="AU521" s="71"/>
      <c r="BA521" s="236">
        <f t="shared" si="151"/>
        <v>0.45454545454545447</v>
      </c>
    </row>
    <row r="522" spans="1:53" ht="27.95" hidden="1" customHeight="1" outlineLevel="3" thickBot="1" x14ac:dyDescent="0.25">
      <c r="A522" s="258"/>
      <c r="B522" s="308"/>
      <c r="C522" s="240" t="s">
        <v>1613</v>
      </c>
      <c r="D522" s="241"/>
      <c r="E522" s="242"/>
      <c r="F522" s="124"/>
      <c r="G522" s="124"/>
      <c r="H522" s="125"/>
      <c r="I522" s="125"/>
      <c r="J522" s="124"/>
      <c r="K522" s="124"/>
      <c r="L522" s="124"/>
      <c r="M522" s="124"/>
      <c r="N522" s="126"/>
      <c r="O522" s="126"/>
      <c r="P522" s="69"/>
      <c r="Q522" s="69"/>
      <c r="R522" s="69"/>
      <c r="S522" s="69"/>
      <c r="T522" s="69"/>
      <c r="U522" s="144"/>
      <c r="V522" s="69"/>
      <c r="W522" s="69"/>
      <c r="X522" s="69"/>
      <c r="Y522" s="69"/>
      <c r="Z522" s="69"/>
      <c r="AA522" s="69"/>
      <c r="AB522" s="200"/>
      <c r="AC522" s="69"/>
      <c r="AD522" s="69"/>
      <c r="AE522" s="69"/>
      <c r="AF522" s="69"/>
      <c r="AG522" s="69"/>
      <c r="AH522" s="144"/>
      <c r="AI522" s="69"/>
      <c r="AJ522" s="69"/>
      <c r="AK522" s="69"/>
      <c r="AL522" s="69"/>
      <c r="AM522" s="69"/>
      <c r="AN522" s="182"/>
      <c r="AO522" s="190">
        <f>SUBTOTAL(1,AO519:AO521)</f>
        <v>0.54696969696969699</v>
      </c>
      <c r="AP522" s="190">
        <f>SUBTOTAL(1,AP519:AP521)</f>
        <v>1</v>
      </c>
      <c r="AQ522" s="91" t="str">
        <f>+IF(AP522="","",IF(AP522&gt;1,"ADELANTADA",IF(AP522&lt;0.6,"CRÍTICA",IF(AP522&lt;0.95,"EN PROCESO","GESTIÓN NORMAL"))))</f>
        <v>GESTIÓN NORMAL</v>
      </c>
      <c r="AR522" s="38" t="str">
        <f t="shared" si="165"/>
        <v>J</v>
      </c>
      <c r="AS522" s="71"/>
      <c r="AT522" s="71"/>
      <c r="AU522" s="71"/>
      <c r="BA522" s="236">
        <f t="shared" ref="BA522:BA526" si="168">100%-AO522</f>
        <v>0.45303030303030301</v>
      </c>
    </row>
    <row r="523" spans="1:53" ht="27.95" hidden="1" customHeight="1" outlineLevel="4" x14ac:dyDescent="0.2">
      <c r="A523" s="258"/>
      <c r="B523" s="308"/>
      <c r="C523" s="26" t="s">
        <v>1615</v>
      </c>
      <c r="D523" s="26" t="s">
        <v>1616</v>
      </c>
      <c r="E523" s="26" t="s">
        <v>1616</v>
      </c>
      <c r="F523" s="88"/>
      <c r="G523" s="29"/>
      <c r="H523" s="10" t="s">
        <v>900</v>
      </c>
      <c r="I523" s="10" t="s">
        <v>902</v>
      </c>
      <c r="J523" s="26" t="s">
        <v>903</v>
      </c>
      <c r="K523" s="26">
        <v>1</v>
      </c>
      <c r="L523" s="13">
        <v>100000000</v>
      </c>
      <c r="M523" s="13">
        <v>100000000</v>
      </c>
      <c r="N523" s="103" t="s">
        <v>192</v>
      </c>
      <c r="O523" s="103" t="s">
        <v>210</v>
      </c>
      <c r="P523" s="104">
        <v>8.3333333333333343E-2</v>
      </c>
      <c r="Q523" s="104">
        <v>8.3333333333333343E-2</v>
      </c>
      <c r="R523" s="104">
        <v>8.3333333333333343E-2</v>
      </c>
      <c r="S523" s="104">
        <v>8.3333333333333343E-2</v>
      </c>
      <c r="T523" s="104">
        <v>8.3333333333333343E-2</v>
      </c>
      <c r="U523" s="104">
        <v>8.3333333333333343E-2</v>
      </c>
      <c r="V523" s="104">
        <v>8.3333333333333343E-2</v>
      </c>
      <c r="W523" s="104">
        <v>8.3333333333333343E-2</v>
      </c>
      <c r="X523" s="104">
        <v>8.3333333333333343E-2</v>
      </c>
      <c r="Y523" s="104">
        <v>8.3333333333333343E-2</v>
      </c>
      <c r="Z523" s="104">
        <v>8.3333333333333343E-2</v>
      </c>
      <c r="AA523" s="104">
        <v>8.3333333333333343E-2</v>
      </c>
      <c r="AB523" s="198">
        <f t="shared" ref="AB523:AB524" si="169">SUM(P523:AA523)</f>
        <v>1.0000000000000002</v>
      </c>
      <c r="AC523" s="104">
        <v>8.3333333333333343E-2</v>
      </c>
      <c r="AD523" s="104">
        <v>8.3333333333333343E-2</v>
      </c>
      <c r="AE523" s="104">
        <v>8.3333333333333343E-2</v>
      </c>
      <c r="AF523" s="104">
        <v>8.3333333333333343E-2</v>
      </c>
      <c r="AG523" s="104">
        <v>8.3333333333333343E-2</v>
      </c>
      <c r="AH523" s="104">
        <v>8.3333333333333343E-2</v>
      </c>
      <c r="AI523" s="105">
        <v>0</v>
      </c>
      <c r="AJ523" s="105">
        <v>0</v>
      </c>
      <c r="AK523" s="105">
        <v>0</v>
      </c>
      <c r="AL523" s="105">
        <v>0</v>
      </c>
      <c r="AM523" s="105">
        <v>0</v>
      </c>
      <c r="AN523" s="105">
        <v>0</v>
      </c>
      <c r="AO523" s="21">
        <f>SUM(AC523:AN523)</f>
        <v>0.50000000000000011</v>
      </c>
      <c r="AP523" s="189">
        <f t="shared" ref="AP523:AP524" si="170">+IFERROR(SUM(AC523:AH523)/SUM(P523:U523),"")</f>
        <v>1</v>
      </c>
      <c r="AQ523" s="91" t="str">
        <f>+IF(AP523="","",IF(AND(SUM($P523:U523)=1,SUM($AC523:AH523)=1),"TERMINADA",IF(SUM($P523:U523)=0,"SIN INICIAR",IF(AP523&gt;1,"ADELANTADA",IF(AP523&lt;0.6,"CRÍTICA",IF(AP523&lt;0.95,"EN PROCESO","GESTIÓN NORMAL"))))))</f>
        <v>GESTIÓN NORMAL</v>
      </c>
      <c r="AR523" s="38" t="str">
        <f t="shared" ref="AR523:AR525" si="171">+IF(AQ523="","",IF(AQ523="SIN INICIAR","6",IF(AQ523="CRÍTICA","L",IF(AQ523="EN PROCESO","K",IF(AQ523="GESTIÓN NORMAL","J",IF(AQ523="ADELANTADA","Q","B"))))))</f>
        <v>J</v>
      </c>
      <c r="AS523" s="71" t="s">
        <v>1275</v>
      </c>
      <c r="AT523" s="71" t="s">
        <v>1489</v>
      </c>
      <c r="AU523" s="71"/>
      <c r="BA523" s="236">
        <f t="shared" si="168"/>
        <v>0.49999999999999989</v>
      </c>
    </row>
    <row r="524" spans="1:53" ht="27.95" hidden="1" customHeight="1" outlineLevel="4" x14ac:dyDescent="0.2">
      <c r="A524" s="258"/>
      <c r="B524" s="308"/>
      <c r="C524" s="26" t="s">
        <v>1615</v>
      </c>
      <c r="D524" s="26" t="s">
        <v>1617</v>
      </c>
      <c r="E524" s="26" t="s">
        <v>1617</v>
      </c>
      <c r="F524" s="88"/>
      <c r="G524" s="29"/>
      <c r="H524" s="10"/>
      <c r="I524" s="10"/>
      <c r="J524" s="26"/>
      <c r="K524" s="26"/>
      <c r="L524" s="13"/>
      <c r="M524" s="13"/>
      <c r="N524" s="103" t="s">
        <v>192</v>
      </c>
      <c r="O524" s="103" t="s">
        <v>210</v>
      </c>
      <c r="P524" s="104">
        <v>8.3333333333333343E-2</v>
      </c>
      <c r="Q524" s="104">
        <v>8.3333333333333343E-2</v>
      </c>
      <c r="R524" s="104">
        <v>8.3333333333333343E-2</v>
      </c>
      <c r="S524" s="104">
        <v>8.3333333333333343E-2</v>
      </c>
      <c r="T524" s="104">
        <v>8.3333333333333343E-2</v>
      </c>
      <c r="U524" s="104">
        <v>8.3333333333333343E-2</v>
      </c>
      <c r="V524" s="104">
        <v>8.3333333333333343E-2</v>
      </c>
      <c r="W524" s="104">
        <v>8.3333333333333343E-2</v>
      </c>
      <c r="X524" s="104">
        <v>8.3333333333333343E-2</v>
      </c>
      <c r="Y524" s="104">
        <v>8.3333333333333343E-2</v>
      </c>
      <c r="Z524" s="104">
        <v>8.3333333333333343E-2</v>
      </c>
      <c r="AA524" s="104">
        <v>8.3333333333333343E-2</v>
      </c>
      <c r="AB524" s="198">
        <f t="shared" si="169"/>
        <v>1.0000000000000002</v>
      </c>
      <c r="AC524" s="104">
        <v>8.3333333333333343E-2</v>
      </c>
      <c r="AD524" s="104">
        <v>8.3333333333333343E-2</v>
      </c>
      <c r="AE524" s="104">
        <v>8.3333333333333343E-2</v>
      </c>
      <c r="AF524" s="104">
        <v>8.3333333333333343E-2</v>
      </c>
      <c r="AG524" s="104">
        <v>8.3333333333333343E-2</v>
      </c>
      <c r="AH524" s="104">
        <v>8.3333333333333343E-2</v>
      </c>
      <c r="AI524" s="105">
        <v>0</v>
      </c>
      <c r="AJ524" s="105">
        <v>0</v>
      </c>
      <c r="AK524" s="105">
        <v>0</v>
      </c>
      <c r="AL524" s="105">
        <v>0</v>
      </c>
      <c r="AM524" s="105">
        <v>0</v>
      </c>
      <c r="AN524" s="105">
        <v>0</v>
      </c>
      <c r="AO524" s="21">
        <f>SUM(AC524:AN524)</f>
        <v>0.50000000000000011</v>
      </c>
      <c r="AP524" s="189">
        <f t="shared" si="170"/>
        <v>1</v>
      </c>
      <c r="AQ524" s="91" t="str">
        <f>+IF(AP524="","",IF(AND(SUM($P524:U524)=1,SUM($AC524:AH524)=1),"TERMINADA",IF(SUM($P524:U524)=0,"SIN INICIAR",IF(AP524&gt;1,"ADELANTADA",IF(AP524&lt;0.6,"CRÍTICA",IF(AP524&lt;0.95,"EN PROCESO","GESTIÓN NORMAL"))))))</f>
        <v>GESTIÓN NORMAL</v>
      </c>
      <c r="AR524" s="38" t="str">
        <f t="shared" si="171"/>
        <v>J</v>
      </c>
      <c r="AS524" s="71" t="s">
        <v>1254</v>
      </c>
      <c r="AT524" s="71" t="s">
        <v>1388</v>
      </c>
      <c r="AU524" s="71"/>
      <c r="BA524" s="236">
        <f t="shared" si="168"/>
        <v>0.49999999999999989</v>
      </c>
    </row>
    <row r="525" spans="1:53" ht="27.95" hidden="1" customHeight="1" outlineLevel="3" thickBot="1" x14ac:dyDescent="0.25">
      <c r="A525" s="258"/>
      <c r="B525" s="308"/>
      <c r="C525" s="240" t="s">
        <v>1614</v>
      </c>
      <c r="D525" s="241"/>
      <c r="E525" s="242"/>
      <c r="F525" s="124"/>
      <c r="G525" s="124"/>
      <c r="H525" s="125"/>
      <c r="I525" s="125"/>
      <c r="J525" s="124"/>
      <c r="K525" s="124"/>
      <c r="L525" s="124"/>
      <c r="M525" s="124"/>
      <c r="N525" s="126"/>
      <c r="O525" s="126"/>
      <c r="P525" s="69"/>
      <c r="Q525" s="69"/>
      <c r="R525" s="69"/>
      <c r="S525" s="69"/>
      <c r="T525" s="69"/>
      <c r="U525" s="144"/>
      <c r="V525" s="69"/>
      <c r="W525" s="69"/>
      <c r="X525" s="69"/>
      <c r="Y525" s="69"/>
      <c r="Z525" s="69"/>
      <c r="AA525" s="69"/>
      <c r="AB525" s="200"/>
      <c r="AC525" s="69"/>
      <c r="AD525" s="69"/>
      <c r="AE525" s="69"/>
      <c r="AF525" s="69"/>
      <c r="AG525" s="69"/>
      <c r="AH525" s="144"/>
      <c r="AI525" s="69"/>
      <c r="AJ525" s="69"/>
      <c r="AK525" s="69"/>
      <c r="AL525" s="69"/>
      <c r="AM525" s="69"/>
      <c r="AN525" s="182"/>
      <c r="AO525" s="190">
        <f>SUBTOTAL(1,AO510:AO511)</f>
        <v>0.53</v>
      </c>
      <c r="AP525" s="207">
        <f>SUBTOTAL(1,AP510:AP511)</f>
        <v>0.95399999999999996</v>
      </c>
      <c r="AQ525" s="91" t="str">
        <f>+IF(AP525="","",IF(AP525&gt;1,"ADELANTADA",IF(AP525&lt;0.6,"CRÍTICA",IF(AP525&lt;0.95,"EN PROCESO","GESTIÓN NORMAL"))))</f>
        <v>GESTIÓN NORMAL</v>
      </c>
      <c r="AR525" s="38" t="str">
        <f t="shared" si="171"/>
        <v>J</v>
      </c>
      <c r="AS525" s="71"/>
      <c r="AT525" s="71"/>
      <c r="AU525" s="71"/>
      <c r="BA525" s="236">
        <f t="shared" si="168"/>
        <v>0.47</v>
      </c>
    </row>
    <row r="526" spans="1:53" ht="27.95" hidden="1" customHeight="1" outlineLevel="4" x14ac:dyDescent="0.2">
      <c r="A526" s="258"/>
      <c r="B526" s="308"/>
      <c r="C526" s="26" t="s">
        <v>1618</v>
      </c>
      <c r="D526" s="26" t="s">
        <v>1620</v>
      </c>
      <c r="E526" s="26" t="s">
        <v>1620</v>
      </c>
      <c r="F526" s="88"/>
      <c r="G526" s="29"/>
      <c r="H526" s="10" t="s">
        <v>900</v>
      </c>
      <c r="I526" s="10" t="s">
        <v>902</v>
      </c>
      <c r="J526" s="26" t="s">
        <v>903</v>
      </c>
      <c r="K526" s="26">
        <v>1</v>
      </c>
      <c r="L526" s="13">
        <v>100000000</v>
      </c>
      <c r="M526" s="13">
        <v>100000000</v>
      </c>
      <c r="N526" s="103" t="s">
        <v>192</v>
      </c>
      <c r="O526" s="103" t="s">
        <v>210</v>
      </c>
      <c r="P526" s="104">
        <v>8.3333333333333343E-2</v>
      </c>
      <c r="Q526" s="104">
        <v>8.3333333333333343E-2</v>
      </c>
      <c r="R526" s="104">
        <v>8.3333333333333343E-2</v>
      </c>
      <c r="S526" s="104">
        <v>8.3333333333333343E-2</v>
      </c>
      <c r="T526" s="104">
        <v>8.3333333333333343E-2</v>
      </c>
      <c r="U526" s="104">
        <v>8.3333333333333343E-2</v>
      </c>
      <c r="V526" s="104">
        <v>8.3333333333333343E-2</v>
      </c>
      <c r="W526" s="104">
        <v>8.3333333333333343E-2</v>
      </c>
      <c r="X526" s="104">
        <v>8.3333333333333343E-2</v>
      </c>
      <c r="Y526" s="104">
        <v>8.3333333333333343E-2</v>
      </c>
      <c r="Z526" s="104">
        <v>8.3333333333333343E-2</v>
      </c>
      <c r="AA526" s="104">
        <v>8.3333333333333343E-2</v>
      </c>
      <c r="AB526" s="198">
        <f t="shared" ref="AB526:AB528" si="172">SUM(P526:AA526)</f>
        <v>1.0000000000000002</v>
      </c>
      <c r="AC526" s="104">
        <v>8.3333333333333343E-2</v>
      </c>
      <c r="AD526" s="104">
        <v>8.3333333333333343E-2</v>
      </c>
      <c r="AE526" s="104">
        <v>8.3333333333333343E-2</v>
      </c>
      <c r="AF526" s="104">
        <v>8.3333333333333343E-2</v>
      </c>
      <c r="AG526" s="104">
        <v>8.3333333333333343E-2</v>
      </c>
      <c r="AH526" s="104">
        <v>8.3333333333333343E-2</v>
      </c>
      <c r="AI526" s="105">
        <v>0</v>
      </c>
      <c r="AJ526" s="105">
        <v>0</v>
      </c>
      <c r="AK526" s="105">
        <v>0</v>
      </c>
      <c r="AL526" s="105">
        <v>0</v>
      </c>
      <c r="AM526" s="105">
        <v>0</v>
      </c>
      <c r="AN526" s="105">
        <v>0</v>
      </c>
      <c r="AO526" s="21">
        <f>SUM(AC526:AN526)</f>
        <v>0.50000000000000011</v>
      </c>
      <c r="AP526" s="189">
        <f t="shared" ref="AP526" si="173">+IFERROR(SUM(AC526:AH526)/SUM(P526:U526),"")</f>
        <v>1</v>
      </c>
      <c r="AQ526" s="91" t="str">
        <f>+IF(AP526="","",IF(AND(SUM($P526:U526)=1,SUM($AC526:AH526)=1),"TERMINADA",IF(SUM($P526:U526)=0,"SIN INICIAR",IF(AP526&gt;1,"ADELANTADA",IF(AP526&lt;0.6,"CRÍTICA",IF(AP526&lt;0.95,"EN PROCESO","GESTIÓN NORMAL"))))))</f>
        <v>GESTIÓN NORMAL</v>
      </c>
      <c r="AR526" s="38" t="str">
        <f t="shared" ref="AR526:AR532" si="174">+IF(AQ526="","",IF(AQ526="SIN INICIAR","6",IF(AQ526="CRÍTICA","L",IF(AQ526="EN PROCESO","K",IF(AQ526="GESTIÓN NORMAL","J",IF(AQ526="ADELANTADA","Q","B"))))))</f>
        <v>J</v>
      </c>
      <c r="AS526" s="71" t="s">
        <v>1275</v>
      </c>
      <c r="AT526" s="71" t="s">
        <v>1489</v>
      </c>
      <c r="AU526" s="71"/>
      <c r="BA526" s="236">
        <f t="shared" si="168"/>
        <v>0.49999999999999989</v>
      </c>
    </row>
    <row r="527" spans="1:53" ht="27.95" hidden="1" customHeight="1" outlineLevel="4" x14ac:dyDescent="0.2">
      <c r="A527" s="258"/>
      <c r="B527" s="308"/>
      <c r="C527" s="26" t="s">
        <v>1618</v>
      </c>
      <c r="D527" s="26" t="s">
        <v>354</v>
      </c>
      <c r="E527" s="26" t="s">
        <v>354</v>
      </c>
      <c r="F527" s="88"/>
      <c r="G527" s="29"/>
      <c r="H527" s="10"/>
      <c r="I527" s="10"/>
      <c r="J527" s="26"/>
      <c r="K527" s="26"/>
      <c r="L527" s="13"/>
      <c r="M527" s="13"/>
      <c r="N527" s="103" t="s">
        <v>905</v>
      </c>
      <c r="O527" s="103" t="s">
        <v>905</v>
      </c>
      <c r="P527" s="104">
        <v>0</v>
      </c>
      <c r="Q527" s="104">
        <v>0</v>
      </c>
      <c r="R527" s="104">
        <v>0</v>
      </c>
      <c r="S527" s="104">
        <v>0</v>
      </c>
      <c r="T527" s="104">
        <v>0</v>
      </c>
      <c r="U527" s="104">
        <v>1</v>
      </c>
      <c r="V527" s="104">
        <v>0</v>
      </c>
      <c r="W527" s="104">
        <v>0</v>
      </c>
      <c r="X527" s="104">
        <v>0</v>
      </c>
      <c r="Y527" s="104">
        <v>0</v>
      </c>
      <c r="Z527" s="104">
        <v>0</v>
      </c>
      <c r="AA527" s="104">
        <v>0</v>
      </c>
      <c r="AB527" s="198">
        <f t="shared" si="172"/>
        <v>1</v>
      </c>
      <c r="AC527" s="104">
        <v>0</v>
      </c>
      <c r="AD527" s="104">
        <v>0</v>
      </c>
      <c r="AE527" s="104">
        <v>0</v>
      </c>
      <c r="AF527" s="104">
        <v>0</v>
      </c>
      <c r="AG527" s="104">
        <v>0</v>
      </c>
      <c r="AH527" s="104">
        <v>0.8</v>
      </c>
      <c r="AI527" s="105">
        <v>0</v>
      </c>
      <c r="AJ527" s="105">
        <v>0</v>
      </c>
      <c r="AK527" s="105">
        <v>0</v>
      </c>
      <c r="AL527" s="105">
        <v>0</v>
      </c>
      <c r="AM527" s="105">
        <v>0</v>
      </c>
      <c r="AN527" s="105">
        <v>0</v>
      </c>
      <c r="AO527" s="21">
        <f>SUM(AC527:AN527)</f>
        <v>0.8</v>
      </c>
      <c r="AP527" s="189">
        <f t="shared" ref="AP527:AP528" si="175">+IFERROR(SUM(AC527:AH527)/SUM(P527:U527),"")</f>
        <v>0.8</v>
      </c>
      <c r="AQ527" s="91" t="str">
        <f>+IF(AP527="","",IF(AND(SUM($P527:U527)=1,SUM($AC527:AH527)=1),"TERMINADA",IF(SUM($P527:U527)=0,"SIN INICIAR",IF(AP527&gt;1,"ADELANTADA",IF(AP527&lt;0.6,"CRÍTICA",IF(AP527&lt;0.95,"EN PROCESO","GESTIÓN NORMAL"))))))</f>
        <v>EN PROCESO</v>
      </c>
      <c r="AR527" s="38" t="str">
        <f t="shared" ref="AR527" si="176">+IF(AQ527="","",IF(AQ527="SIN INICIAR","6",IF(AQ527="CRÍTICA","L",IF(AQ527="EN PROCESO","K",IF(AQ527="GESTIÓN NORMAL","J",IF(AQ527="ADELANTADA","Q","B"))))))</f>
        <v>K</v>
      </c>
      <c r="AS527" s="71" t="s">
        <v>1275</v>
      </c>
      <c r="AT527" s="71" t="s">
        <v>1489</v>
      </c>
      <c r="AU527" s="71"/>
      <c r="BA527" s="236">
        <f t="shared" ref="BA527" si="177">100%-AO527</f>
        <v>0.19999999999999996</v>
      </c>
    </row>
    <row r="528" spans="1:53" ht="27.95" hidden="1" customHeight="1" outlineLevel="4" x14ac:dyDescent="0.2">
      <c r="A528" s="258"/>
      <c r="B528" s="308"/>
      <c r="C528" s="26" t="s">
        <v>1618</v>
      </c>
      <c r="D528" s="26" t="s">
        <v>1619</v>
      </c>
      <c r="E528" s="26" t="s">
        <v>1619</v>
      </c>
      <c r="F528" s="88"/>
      <c r="G528" s="29"/>
      <c r="H528" s="10"/>
      <c r="I528" s="10"/>
      <c r="J528" s="26"/>
      <c r="K528" s="26"/>
      <c r="L528" s="13"/>
      <c r="M528" s="13"/>
      <c r="N528" s="103" t="s">
        <v>192</v>
      </c>
      <c r="O528" s="103" t="s">
        <v>210</v>
      </c>
      <c r="P528" s="104">
        <v>0</v>
      </c>
      <c r="Q528" s="104">
        <v>0</v>
      </c>
      <c r="R528" s="104">
        <v>0</v>
      </c>
      <c r="S528" s="104">
        <v>0</v>
      </c>
      <c r="T528" s="104">
        <v>0</v>
      </c>
      <c r="U528" s="104">
        <v>0</v>
      </c>
      <c r="V528" s="104">
        <v>0</v>
      </c>
      <c r="W528" s="104">
        <v>1</v>
      </c>
      <c r="X528" s="104">
        <v>0</v>
      </c>
      <c r="Y528" s="104">
        <v>0</v>
      </c>
      <c r="Z528" s="104">
        <v>0</v>
      </c>
      <c r="AA528" s="104">
        <v>0</v>
      </c>
      <c r="AB528" s="198">
        <f t="shared" si="172"/>
        <v>1</v>
      </c>
      <c r="AC528" s="104">
        <v>0</v>
      </c>
      <c r="AD528" s="104">
        <v>0</v>
      </c>
      <c r="AE528" s="104">
        <v>0</v>
      </c>
      <c r="AF528" s="104">
        <v>0</v>
      </c>
      <c r="AG528" s="104">
        <v>0</v>
      </c>
      <c r="AH528" s="104">
        <v>0</v>
      </c>
      <c r="AI528" s="105">
        <v>0</v>
      </c>
      <c r="AJ528" s="105">
        <v>0</v>
      </c>
      <c r="AK528" s="105">
        <v>0</v>
      </c>
      <c r="AL528" s="105">
        <v>0</v>
      </c>
      <c r="AM528" s="105">
        <v>0</v>
      </c>
      <c r="AN528" s="105">
        <v>0</v>
      </c>
      <c r="AO528" s="21">
        <f>SUM(AC528:AN528)</f>
        <v>0</v>
      </c>
      <c r="AP528" s="189" t="str">
        <f t="shared" si="175"/>
        <v/>
      </c>
      <c r="AQ528" s="91" t="str">
        <f>+IF(AP528="","",IF(AND(SUM($P528:U528)=1,SUM($AC528:AH528)=1),"TERMINADA",IF(SUM($P528:U528)=0,"SIN INICIAR",IF(AP528&gt;1,"ADELANTADA",IF(AP528&lt;0.6,"CRÍTICA",IF(AP528&lt;0.95,"EN PROCESO","GESTIÓN NORMAL"))))))</f>
        <v/>
      </c>
      <c r="AR528" s="38" t="str">
        <f t="shared" si="174"/>
        <v/>
      </c>
      <c r="AS528" s="71" t="s">
        <v>1254</v>
      </c>
      <c r="AT528" s="71" t="s">
        <v>1388</v>
      </c>
      <c r="AU528" s="71"/>
      <c r="BA528" s="236">
        <f t="shared" ref="BA528:BA532" si="178">100%-AO528</f>
        <v>1</v>
      </c>
    </row>
    <row r="529" spans="1:53" ht="27.95" hidden="1" customHeight="1" outlineLevel="3" thickBot="1" x14ac:dyDescent="0.25">
      <c r="A529" s="258"/>
      <c r="B529" s="308"/>
      <c r="C529" s="240" t="s">
        <v>1621</v>
      </c>
      <c r="D529" s="241"/>
      <c r="E529" s="242"/>
      <c r="F529" s="124"/>
      <c r="G529" s="124"/>
      <c r="H529" s="125"/>
      <c r="I529" s="125"/>
      <c r="J529" s="124"/>
      <c r="K529" s="124"/>
      <c r="L529" s="124"/>
      <c r="M529" s="124"/>
      <c r="N529" s="126"/>
      <c r="O529" s="126"/>
      <c r="P529" s="69"/>
      <c r="Q529" s="69"/>
      <c r="R529" s="69"/>
      <c r="S529" s="69"/>
      <c r="T529" s="69"/>
      <c r="U529" s="144"/>
      <c r="V529" s="69"/>
      <c r="W529" s="69"/>
      <c r="X529" s="69"/>
      <c r="Y529" s="69"/>
      <c r="Z529" s="69"/>
      <c r="AA529" s="69"/>
      <c r="AB529" s="200"/>
      <c r="AC529" s="69"/>
      <c r="AD529" s="69"/>
      <c r="AE529" s="69"/>
      <c r="AF529" s="69"/>
      <c r="AG529" s="69"/>
      <c r="AH529" s="144"/>
      <c r="AI529" s="69"/>
      <c r="AJ529" s="69"/>
      <c r="AK529" s="69"/>
      <c r="AL529" s="69"/>
      <c r="AM529" s="69"/>
      <c r="AN529" s="182"/>
      <c r="AO529" s="190">
        <f>SUBTOTAL(1,AO510:AO511)</f>
        <v>0.53</v>
      </c>
      <c r="AP529" s="207">
        <f>SUBTOTAL(1,AP510:AP511)</f>
        <v>0.95399999999999996</v>
      </c>
      <c r="AQ529" s="91" t="str">
        <f>+IF(AP529="","",IF(AP529&gt;1,"ADELANTADA",IF(AP529&lt;0.6,"CRÍTICA",IF(AP529&lt;0.95,"EN PROCESO","GESTIÓN NORMAL"))))</f>
        <v>GESTIÓN NORMAL</v>
      </c>
      <c r="AR529" s="38" t="str">
        <f t="shared" si="174"/>
        <v>J</v>
      </c>
      <c r="AS529" s="71"/>
      <c r="AT529" s="71"/>
      <c r="AU529" s="71"/>
      <c r="BA529" s="236">
        <f t="shared" si="178"/>
        <v>0.47</v>
      </c>
    </row>
    <row r="530" spans="1:53" ht="27.95" hidden="1" customHeight="1" outlineLevel="4" x14ac:dyDescent="0.2">
      <c r="A530" s="258"/>
      <c r="B530" s="308"/>
      <c r="C530" s="26" t="s">
        <v>1623</v>
      </c>
      <c r="D530" s="26" t="s">
        <v>1622</v>
      </c>
      <c r="E530" s="26" t="s">
        <v>1622</v>
      </c>
      <c r="F530" s="88"/>
      <c r="G530" s="29"/>
      <c r="H530" s="10" t="s">
        <v>900</v>
      </c>
      <c r="I530" s="10" t="s">
        <v>902</v>
      </c>
      <c r="J530" s="26" t="s">
        <v>903</v>
      </c>
      <c r="K530" s="26">
        <v>1</v>
      </c>
      <c r="L530" s="13">
        <v>100000000</v>
      </c>
      <c r="M530" s="13">
        <v>100000000</v>
      </c>
      <c r="N530" s="103" t="s">
        <v>181</v>
      </c>
      <c r="O530" s="103" t="s">
        <v>905</v>
      </c>
      <c r="P530" s="104">
        <v>0</v>
      </c>
      <c r="Q530" s="104">
        <v>0</v>
      </c>
      <c r="R530" s="104">
        <v>0</v>
      </c>
      <c r="S530" s="104">
        <v>0</v>
      </c>
      <c r="T530" s="104">
        <v>0.5</v>
      </c>
      <c r="U530" s="104">
        <v>0.5</v>
      </c>
      <c r="V530" s="104">
        <v>0</v>
      </c>
      <c r="W530" s="104">
        <v>0</v>
      </c>
      <c r="X530" s="104">
        <v>0</v>
      </c>
      <c r="Y530" s="104">
        <v>0</v>
      </c>
      <c r="Z530" s="104">
        <v>0</v>
      </c>
      <c r="AA530" s="104">
        <v>0</v>
      </c>
      <c r="AB530" s="198">
        <f t="shared" ref="AB530:AB532" si="179">SUM(P530:AA530)</f>
        <v>1</v>
      </c>
      <c r="AC530" s="104">
        <v>0</v>
      </c>
      <c r="AD530" s="104">
        <v>0</v>
      </c>
      <c r="AE530" s="104">
        <v>0</v>
      </c>
      <c r="AF530" s="104">
        <v>0</v>
      </c>
      <c r="AG530" s="104">
        <v>0</v>
      </c>
      <c r="AH530" s="104">
        <v>1</v>
      </c>
      <c r="AI530" s="105">
        <v>0</v>
      </c>
      <c r="AJ530" s="105">
        <v>0</v>
      </c>
      <c r="AK530" s="105">
        <v>0</v>
      </c>
      <c r="AL530" s="105">
        <v>0</v>
      </c>
      <c r="AM530" s="105">
        <v>0</v>
      </c>
      <c r="AN530" s="105">
        <v>0</v>
      </c>
      <c r="AO530" s="21">
        <f>SUM(AC530:AN530)</f>
        <v>1</v>
      </c>
      <c r="AP530" s="189">
        <f t="shared" ref="AP530:AP532" si="180">+IFERROR(SUM(AC530:AH530)/SUM(P530:U530),"")</f>
        <v>1</v>
      </c>
      <c r="AQ530" s="91" t="str">
        <f>+IF(AP530="","",IF(AND(SUM($P530:U530)=1,SUM($AC530:AH530)=1),"TERMINADA",IF(SUM($P530:U530)=0,"SIN INICIAR",IF(AP530&gt;1,"ADELANTADA",IF(AP530&lt;0.6,"CRÍTICA",IF(AP530&lt;0.95,"EN PROCESO","GESTIÓN NORMAL"))))))</f>
        <v>TERMINADA</v>
      </c>
      <c r="AR530" s="38" t="str">
        <f t="shared" si="174"/>
        <v>B</v>
      </c>
      <c r="AS530" s="71" t="s">
        <v>1275</v>
      </c>
      <c r="AT530" s="71" t="s">
        <v>1489</v>
      </c>
      <c r="AU530" s="71"/>
      <c r="BA530" s="236">
        <f t="shared" si="178"/>
        <v>0</v>
      </c>
    </row>
    <row r="531" spans="1:53" ht="27.95" hidden="1" customHeight="1" outlineLevel="4" x14ac:dyDescent="0.2">
      <c r="A531" s="258"/>
      <c r="B531" s="308"/>
      <c r="C531" s="26" t="s">
        <v>1623</v>
      </c>
      <c r="D531" s="26" t="s">
        <v>901</v>
      </c>
      <c r="E531" s="26" t="s">
        <v>901</v>
      </c>
      <c r="F531" s="88"/>
      <c r="G531" s="29"/>
      <c r="H531" s="10"/>
      <c r="I531" s="10"/>
      <c r="J531" s="26"/>
      <c r="K531" s="26"/>
      <c r="L531" s="13"/>
      <c r="M531" s="13"/>
      <c r="N531" s="103" t="s">
        <v>906</v>
      </c>
      <c r="O531" s="103" t="s">
        <v>210</v>
      </c>
      <c r="P531" s="104">
        <v>0</v>
      </c>
      <c r="Q531" s="104">
        <v>0</v>
      </c>
      <c r="R531" s="104">
        <v>0</v>
      </c>
      <c r="S531" s="104">
        <v>0</v>
      </c>
      <c r="T531" s="104">
        <v>0</v>
      </c>
      <c r="U531" s="104">
        <v>0</v>
      </c>
      <c r="V531" s="104">
        <v>0.16666666666666669</v>
      </c>
      <c r="W531" s="104">
        <v>0.16666666666666669</v>
      </c>
      <c r="X531" s="104">
        <v>0.16666666666666669</v>
      </c>
      <c r="Y531" s="104">
        <v>0.16666666666666669</v>
      </c>
      <c r="Z531" s="104">
        <v>0.16666666666666669</v>
      </c>
      <c r="AA531" s="104">
        <v>0.16666666666666669</v>
      </c>
      <c r="AB531" s="198">
        <f t="shared" si="179"/>
        <v>1.0000000000000002</v>
      </c>
      <c r="AC531" s="104">
        <v>0</v>
      </c>
      <c r="AD531" s="104">
        <v>0</v>
      </c>
      <c r="AE531" s="104">
        <v>0</v>
      </c>
      <c r="AF531" s="104">
        <v>0</v>
      </c>
      <c r="AG531" s="104">
        <v>0</v>
      </c>
      <c r="AH531" s="104">
        <v>0</v>
      </c>
      <c r="AI531" s="105">
        <v>0</v>
      </c>
      <c r="AJ531" s="105">
        <v>0</v>
      </c>
      <c r="AK531" s="105">
        <v>0</v>
      </c>
      <c r="AL531" s="105">
        <v>0</v>
      </c>
      <c r="AM531" s="105">
        <v>0</v>
      </c>
      <c r="AN531" s="105">
        <v>0</v>
      </c>
      <c r="AO531" s="21">
        <f>SUM(AC531:AN531)</f>
        <v>0</v>
      </c>
      <c r="AP531" s="189" t="str">
        <f t="shared" si="180"/>
        <v/>
      </c>
      <c r="AQ531" s="91" t="str">
        <f>+IF(AP531="","",IF(AND(SUM($P531:U531)=1,SUM($AC531:AH531)=1),"TERMINADA",IF(SUM($P531:U531)=0,"SIN INICIAR",IF(AP531&gt;1,"ADELANTADA",IF(AP531&lt;0.6,"CRÍTICA",IF(AP531&lt;0.95,"EN PROCESO","GESTIÓN NORMAL"))))))</f>
        <v/>
      </c>
      <c r="AR531" s="38" t="str">
        <f t="shared" si="174"/>
        <v/>
      </c>
      <c r="AS531" s="71"/>
      <c r="AT531" s="71"/>
      <c r="AU531" s="71"/>
      <c r="BA531" s="236">
        <f t="shared" si="178"/>
        <v>1</v>
      </c>
    </row>
    <row r="532" spans="1:53" ht="27.95" hidden="1" customHeight="1" outlineLevel="4" x14ac:dyDescent="0.2">
      <c r="A532" s="258"/>
      <c r="B532" s="308"/>
      <c r="C532" s="26" t="s">
        <v>1623</v>
      </c>
      <c r="D532" s="26" t="s">
        <v>476</v>
      </c>
      <c r="E532" s="26" t="s">
        <v>476</v>
      </c>
      <c r="F532" s="88"/>
      <c r="G532" s="29"/>
      <c r="H532" s="10"/>
      <c r="I532" s="10"/>
      <c r="J532" s="26"/>
      <c r="K532" s="26"/>
      <c r="L532" s="13"/>
      <c r="M532" s="13"/>
      <c r="N532" s="103" t="s">
        <v>192</v>
      </c>
      <c r="O532" s="103" t="s">
        <v>210</v>
      </c>
      <c r="P532" s="104">
        <v>0</v>
      </c>
      <c r="Q532" s="104">
        <v>0</v>
      </c>
      <c r="R532" s="104">
        <v>0</v>
      </c>
      <c r="S532" s="104">
        <v>0</v>
      </c>
      <c r="T532" s="104">
        <v>0</v>
      </c>
      <c r="U532" s="104">
        <v>0</v>
      </c>
      <c r="V532" s="104">
        <v>0</v>
      </c>
      <c r="W532" s="104">
        <v>0.2</v>
      </c>
      <c r="X532" s="104">
        <v>0.2</v>
      </c>
      <c r="Y532" s="104">
        <v>0.2</v>
      </c>
      <c r="Z532" s="104">
        <v>0.2</v>
      </c>
      <c r="AA532" s="104">
        <v>0.2</v>
      </c>
      <c r="AB532" s="198">
        <f t="shared" si="179"/>
        <v>1</v>
      </c>
      <c r="AC532" s="104">
        <v>0</v>
      </c>
      <c r="AD532" s="104">
        <v>0</v>
      </c>
      <c r="AE532" s="104">
        <v>0</v>
      </c>
      <c r="AF532" s="104">
        <v>0</v>
      </c>
      <c r="AG532" s="104">
        <v>0</v>
      </c>
      <c r="AH532" s="104">
        <v>0</v>
      </c>
      <c r="AI532" s="105">
        <v>0</v>
      </c>
      <c r="AJ532" s="105">
        <v>0</v>
      </c>
      <c r="AK532" s="105">
        <v>0</v>
      </c>
      <c r="AL532" s="105">
        <v>0</v>
      </c>
      <c r="AM532" s="105">
        <v>0</v>
      </c>
      <c r="AN532" s="105">
        <v>0</v>
      </c>
      <c r="AO532" s="21">
        <f>SUM(AC532:AN532)</f>
        <v>0</v>
      </c>
      <c r="AP532" s="189" t="str">
        <f t="shared" si="180"/>
        <v/>
      </c>
      <c r="AQ532" s="91" t="str">
        <f>+IF(AP532="","",IF(AND(SUM($P532:U532)=1,SUM($AC532:AH532)=1),"TERMINADA",IF(SUM($P532:U532)=0,"SIN INICIAR",IF(AP532&gt;1,"ADELANTADA",IF(AP532&lt;0.6,"CRÍTICA",IF(AP532&lt;0.95,"EN PROCESO","GESTIÓN NORMAL"))))))</f>
        <v/>
      </c>
      <c r="AR532" s="38" t="str">
        <f t="shared" si="174"/>
        <v/>
      </c>
      <c r="AS532" s="71" t="s">
        <v>1254</v>
      </c>
      <c r="AT532" s="71" t="s">
        <v>1388</v>
      </c>
      <c r="AU532" s="71"/>
      <c r="BA532" s="236">
        <f t="shared" si="178"/>
        <v>1</v>
      </c>
    </row>
    <row r="533" spans="1:53" ht="27.95" hidden="1" customHeight="1" outlineLevel="3" thickBot="1" x14ac:dyDescent="0.25">
      <c r="A533" s="258"/>
      <c r="B533" s="309"/>
      <c r="C533" s="240" t="s">
        <v>1624</v>
      </c>
      <c r="D533" s="241"/>
      <c r="E533" s="242"/>
      <c r="F533" s="124"/>
      <c r="G533" s="124"/>
      <c r="H533" s="125"/>
      <c r="I533" s="125"/>
      <c r="J533" s="124"/>
      <c r="K533" s="124"/>
      <c r="L533" s="124"/>
      <c r="M533" s="124"/>
      <c r="N533" s="126"/>
      <c r="O533" s="126"/>
      <c r="P533" s="69"/>
      <c r="Q533" s="69"/>
      <c r="R533" s="69"/>
      <c r="S533" s="69"/>
      <c r="T533" s="69"/>
      <c r="U533" s="144"/>
      <c r="V533" s="69"/>
      <c r="W533" s="69"/>
      <c r="X533" s="69"/>
      <c r="Y533" s="69"/>
      <c r="Z533" s="69"/>
      <c r="AA533" s="69"/>
      <c r="AB533" s="200"/>
      <c r="AC533" s="69"/>
      <c r="AD533" s="69"/>
      <c r="AE533" s="69"/>
      <c r="AF533" s="69"/>
      <c r="AG533" s="69"/>
      <c r="AH533" s="144"/>
      <c r="AI533" s="69"/>
      <c r="AJ533" s="69"/>
      <c r="AK533" s="69"/>
      <c r="AL533" s="69"/>
      <c r="AM533" s="69"/>
      <c r="AN533" s="182"/>
      <c r="AO533" s="190">
        <f>SUBTOTAL(1,AO511:AO512)</f>
        <v>0.26500000000000001</v>
      </c>
      <c r="AP533" s="207">
        <f>SUBTOTAL(1,AP511:AP512)</f>
        <v>0.95399999999999996</v>
      </c>
      <c r="AQ533" s="91" t="str">
        <f>+IF(AP533="","",IF(AP533&gt;1,"ADELANTADA",IF(AP533&lt;0.6,"CRÍTICA",IF(AP533&lt;0.95,"EN PROCESO","GESTIÓN NORMAL"))))</f>
        <v>GESTIÓN NORMAL</v>
      </c>
      <c r="AR533" s="38" t="str">
        <f t="shared" si="143"/>
        <v>J</v>
      </c>
      <c r="AS533" s="71"/>
      <c r="AT533" s="71"/>
      <c r="AU533" s="71"/>
      <c r="BA533" s="236">
        <f t="shared" si="151"/>
        <v>0.73499999999999999</v>
      </c>
    </row>
    <row r="534" spans="1:53" ht="45.95" customHeight="1" outlineLevel="2" collapsed="1" thickBot="1" x14ac:dyDescent="0.25">
      <c r="A534" s="259"/>
      <c r="B534" s="243" t="s">
        <v>1288</v>
      </c>
      <c r="C534" s="244"/>
      <c r="D534" s="244"/>
      <c r="E534" s="244"/>
      <c r="F534" s="244"/>
      <c r="G534" s="244"/>
      <c r="H534" s="244"/>
      <c r="I534" s="244"/>
      <c r="J534" s="244"/>
      <c r="K534" s="244"/>
      <c r="L534" s="244"/>
      <c r="M534" s="244"/>
      <c r="N534" s="244"/>
      <c r="O534" s="245"/>
      <c r="P534" s="106"/>
      <c r="Q534" s="106"/>
      <c r="R534" s="106"/>
      <c r="S534" s="106"/>
      <c r="T534" s="106"/>
      <c r="U534" s="145"/>
      <c r="V534" s="106"/>
      <c r="W534" s="106"/>
      <c r="X534" s="106"/>
      <c r="Y534" s="106"/>
      <c r="Z534" s="106"/>
      <c r="AA534" s="106"/>
      <c r="AB534" s="193"/>
      <c r="AC534" s="106"/>
      <c r="AD534" s="106"/>
      <c r="AE534" s="106"/>
      <c r="AF534" s="106"/>
      <c r="AG534" s="106"/>
      <c r="AH534" s="145"/>
      <c r="AI534" s="106"/>
      <c r="AJ534" s="106"/>
      <c r="AK534" s="106"/>
      <c r="AL534" s="106"/>
      <c r="AM534" s="106"/>
      <c r="AN534" s="106"/>
      <c r="AO534" s="209">
        <f>+AVERAGE(AO497,AO505,AO510,AO533)</f>
        <v>0.30946428571428575</v>
      </c>
      <c r="AP534" s="208">
        <f>+AVERAGE(AP497,AP505,AP510,AP533)</f>
        <v>0.71085714285714285</v>
      </c>
      <c r="AQ534" s="91" t="str">
        <f>+IF(AP534="","",IF(AP534&gt;1,"ADELANTADA",IF(AP534&lt;0.6,"CRÍTICA",IF(AP534&lt;0.95,"EN PROCESO","GESTIÓN NORMAL"))))</f>
        <v>EN PROCESO</v>
      </c>
      <c r="AR534" s="38" t="str">
        <f t="shared" si="143"/>
        <v>K</v>
      </c>
      <c r="AS534" s="71"/>
      <c r="AT534" s="71"/>
      <c r="AU534" s="71"/>
      <c r="BA534" s="236">
        <f t="shared" si="151"/>
        <v>0.69053571428571425</v>
      </c>
    </row>
    <row r="535" spans="1:53" ht="48" customHeight="1" outlineLevel="1" thickBot="1" x14ac:dyDescent="0.25">
      <c r="A535" s="283" t="s">
        <v>1073</v>
      </c>
      <c r="B535" s="284"/>
      <c r="C535" s="284"/>
      <c r="D535" s="284"/>
      <c r="E535" s="284"/>
      <c r="F535" s="284"/>
      <c r="G535" s="284"/>
      <c r="H535" s="284"/>
      <c r="I535" s="284"/>
      <c r="J535" s="284"/>
      <c r="K535" s="284"/>
      <c r="L535" s="284"/>
      <c r="M535" s="284"/>
      <c r="N535" s="284"/>
      <c r="O535" s="285"/>
      <c r="P535" s="132"/>
      <c r="Q535" s="132"/>
      <c r="R535" s="132"/>
      <c r="S535" s="132"/>
      <c r="T535" s="132"/>
      <c r="U535" s="156"/>
      <c r="V535" s="132"/>
      <c r="W535" s="132"/>
      <c r="X535" s="132"/>
      <c r="Y535" s="132"/>
      <c r="Z535" s="132"/>
      <c r="AA535" s="132"/>
      <c r="AB535" s="198"/>
      <c r="AC535" s="134"/>
      <c r="AD535" s="134"/>
      <c r="AE535" s="134"/>
      <c r="AF535" s="134"/>
      <c r="AG535" s="132"/>
      <c r="AH535" s="156"/>
      <c r="AI535" s="134"/>
      <c r="AJ535" s="134"/>
      <c r="AK535" s="134"/>
      <c r="AL535" s="134"/>
      <c r="AM535" s="134"/>
      <c r="AN535" s="134"/>
      <c r="AO535" s="204">
        <f>+AVERAGE(AO407,AO410,AO440,AO490,AO534)</f>
        <v>0.47549963924963928</v>
      </c>
      <c r="AP535" s="206">
        <f>+AVERAGE(AP407,AP410,AP440,AP490,AP534)</f>
        <v>0.81789082133207747</v>
      </c>
      <c r="AQ535" s="91" t="str">
        <f>+IF(AP535="","",IF(AP535&gt;1,"ADELANTADA",IF(AP535&lt;0.6,"CRÍTICA",IF(AP535&lt;0.95,"EN PROCESO","GESTIÓN NORMAL"))))</f>
        <v>EN PROCESO</v>
      </c>
      <c r="AR535" s="38" t="str">
        <f t="shared" si="143"/>
        <v>K</v>
      </c>
      <c r="AS535" s="71"/>
      <c r="AT535" s="71"/>
      <c r="AU535" s="71"/>
      <c r="BA535" s="236">
        <f t="shared" si="151"/>
        <v>0.52450036075036066</v>
      </c>
    </row>
    <row r="536" spans="1:53" ht="27.95" hidden="1" customHeight="1" outlineLevel="4" x14ac:dyDescent="0.2">
      <c r="A536" s="270" t="s">
        <v>1079</v>
      </c>
      <c r="B536" s="272" t="s">
        <v>951</v>
      </c>
      <c r="C536" s="118" t="s">
        <v>450</v>
      </c>
      <c r="D536" s="97" t="s">
        <v>450</v>
      </c>
      <c r="E536" s="118" t="s">
        <v>455</v>
      </c>
      <c r="F536" s="119">
        <v>42376</v>
      </c>
      <c r="G536" s="119">
        <v>42719</v>
      </c>
      <c r="H536" s="97"/>
      <c r="I536" s="97" t="s">
        <v>453</v>
      </c>
      <c r="J536" s="118" t="s">
        <v>454</v>
      </c>
      <c r="K536" s="118">
        <v>8</v>
      </c>
      <c r="L536" s="120">
        <v>2400000</v>
      </c>
      <c r="M536" s="120">
        <f t="shared" ref="M536:M542" si="181">+K536*L536</f>
        <v>19200000</v>
      </c>
      <c r="N536" s="121" t="s">
        <v>197</v>
      </c>
      <c r="O536" s="121" t="s">
        <v>197</v>
      </c>
      <c r="P536" s="101">
        <v>0</v>
      </c>
      <c r="Q536" s="101">
        <v>0</v>
      </c>
      <c r="R536" s="101">
        <v>0</v>
      </c>
      <c r="S536" s="101">
        <v>0</v>
      </c>
      <c r="T536" s="101">
        <v>0</v>
      </c>
      <c r="U536" s="142">
        <v>0</v>
      </c>
      <c r="V536" s="101">
        <v>0</v>
      </c>
      <c r="W536" s="101">
        <v>0</v>
      </c>
      <c r="X536" s="101">
        <v>0</v>
      </c>
      <c r="Y536" s="101">
        <v>0</v>
      </c>
      <c r="Z536" s="101">
        <v>1</v>
      </c>
      <c r="AA536" s="101">
        <v>0</v>
      </c>
      <c r="AB536" s="196">
        <f>SUM(P536:AA536)</f>
        <v>1</v>
      </c>
      <c r="AC536" s="102">
        <v>0</v>
      </c>
      <c r="AD536" s="102">
        <v>0</v>
      </c>
      <c r="AE536" s="102">
        <v>0</v>
      </c>
      <c r="AF536" s="102">
        <v>0</v>
      </c>
      <c r="AG536" s="101">
        <v>0</v>
      </c>
      <c r="AH536" s="142">
        <v>0</v>
      </c>
      <c r="AI536" s="102">
        <v>0</v>
      </c>
      <c r="AJ536" s="102">
        <v>0</v>
      </c>
      <c r="AK536" s="102">
        <v>0</v>
      </c>
      <c r="AL536" s="102">
        <v>0</v>
      </c>
      <c r="AM536" s="102">
        <v>0</v>
      </c>
      <c r="AN536" s="102">
        <v>0</v>
      </c>
      <c r="AO536" s="21">
        <f>SUM(AC536:AN536)</f>
        <v>0</v>
      </c>
      <c r="AP536" s="205" t="str">
        <f t="shared" ref="AP536:AP542" si="182">+IFERROR(SUM(AC536:AH536)/SUM(P536:U536),"")</f>
        <v/>
      </c>
      <c r="AQ536" s="91" t="str">
        <f>+IF(AP536="","",IF(AND(SUM($P536:U536)=1,SUM($AC536:AH536)=1),"TERMINADA",IF(SUM($P536:U536)=0,"SIN INICIAR",IF(AP536&gt;1,"ADELANTADA",IF(AP536&lt;0.6,"CRÍTICA",IF(AP536&lt;0.95,"EN PROCESO","GESTIÓN NORMAL"))))))</f>
        <v/>
      </c>
      <c r="AR536" s="38" t="str">
        <f t="shared" si="143"/>
        <v/>
      </c>
      <c r="AS536" s="74"/>
      <c r="AT536" s="74"/>
      <c r="AU536" s="74"/>
      <c r="BA536" s="236">
        <f t="shared" si="151"/>
        <v>1</v>
      </c>
    </row>
    <row r="537" spans="1:53" ht="27.95" hidden="1" customHeight="1" outlineLevel="4" x14ac:dyDescent="0.2">
      <c r="A537" s="258"/>
      <c r="B537" s="273"/>
      <c r="C537" s="26" t="s">
        <v>450</v>
      </c>
      <c r="D537" s="10" t="s">
        <v>450</v>
      </c>
      <c r="E537" s="26" t="s">
        <v>458</v>
      </c>
      <c r="F537" s="29">
        <v>42376</v>
      </c>
      <c r="G537" s="29">
        <v>42719</v>
      </c>
      <c r="H537" s="10"/>
      <c r="I537" s="10" t="s">
        <v>453</v>
      </c>
      <c r="J537" s="26" t="s">
        <v>454</v>
      </c>
      <c r="K537" s="26">
        <v>1</v>
      </c>
      <c r="L537" s="13">
        <v>22400000</v>
      </c>
      <c r="M537" s="13">
        <f t="shared" si="181"/>
        <v>22400000</v>
      </c>
      <c r="N537" s="122" t="s">
        <v>181</v>
      </c>
      <c r="O537" s="122" t="s">
        <v>181</v>
      </c>
      <c r="P537" s="104">
        <v>0</v>
      </c>
      <c r="Q537" s="104">
        <v>0.5</v>
      </c>
      <c r="R537" s="104">
        <v>0</v>
      </c>
      <c r="S537" s="104">
        <v>0</v>
      </c>
      <c r="T537" s="104">
        <v>0</v>
      </c>
      <c r="U537" s="143">
        <v>0.5</v>
      </c>
      <c r="V537" s="104">
        <v>0</v>
      </c>
      <c r="W537" s="104">
        <v>0</v>
      </c>
      <c r="X537" s="104">
        <v>0</v>
      </c>
      <c r="Y537" s="104">
        <v>0</v>
      </c>
      <c r="Z537" s="104">
        <v>0</v>
      </c>
      <c r="AA537" s="104">
        <v>0</v>
      </c>
      <c r="AB537" s="198">
        <f>SUM(P537:AA537)</f>
        <v>1</v>
      </c>
      <c r="AC537" s="105">
        <v>0</v>
      </c>
      <c r="AD537" s="105">
        <v>0.4</v>
      </c>
      <c r="AE537" s="105">
        <v>0</v>
      </c>
      <c r="AF537" s="105">
        <v>0</v>
      </c>
      <c r="AG537" s="104">
        <v>0</v>
      </c>
      <c r="AH537" s="143">
        <v>0.5</v>
      </c>
      <c r="AI537" s="105">
        <v>0</v>
      </c>
      <c r="AJ537" s="105">
        <v>0</v>
      </c>
      <c r="AK537" s="105">
        <v>0</v>
      </c>
      <c r="AL537" s="105">
        <v>0</v>
      </c>
      <c r="AM537" s="105">
        <v>0</v>
      </c>
      <c r="AN537" s="105">
        <v>0</v>
      </c>
      <c r="AO537" s="21">
        <f t="shared" ref="AO537:AO542" si="183">SUM(AC537:AN537)</f>
        <v>0.9</v>
      </c>
      <c r="AP537" s="189">
        <f t="shared" si="182"/>
        <v>0.9</v>
      </c>
      <c r="AQ537" s="91" t="str">
        <f>+IF(AP537="","",IF(AND(SUM($P537:U537)=1,SUM($AC537:AH537)=1),"TERMINADA",IF(SUM($P537:U537)=0,"SIN INICIAR",IF(AP537&gt;1,"ADELANTADA",IF(AP537&lt;0.6,"CRÍTICA",IF(AP537&lt;0.95,"EN PROCESO","GESTIÓN NORMAL"))))))</f>
        <v>EN PROCESO</v>
      </c>
      <c r="AR537" s="38" t="str">
        <f t="shared" si="143"/>
        <v>K</v>
      </c>
      <c r="AS537" s="74" t="s">
        <v>1080</v>
      </c>
      <c r="AT537" s="74" t="s">
        <v>1080</v>
      </c>
      <c r="AU537" s="74" t="s">
        <v>1654</v>
      </c>
      <c r="BA537" s="236">
        <f t="shared" si="151"/>
        <v>9.9999999999999978E-2</v>
      </c>
    </row>
    <row r="538" spans="1:53" ht="27.95" hidden="1" customHeight="1" outlineLevel="4" x14ac:dyDescent="0.2">
      <c r="A538" s="258"/>
      <c r="B538" s="273"/>
      <c r="C538" s="26" t="s">
        <v>450</v>
      </c>
      <c r="D538" s="10" t="s">
        <v>450</v>
      </c>
      <c r="E538" s="26" t="s">
        <v>459</v>
      </c>
      <c r="F538" s="29">
        <v>42376</v>
      </c>
      <c r="G538" s="29">
        <v>42719</v>
      </c>
      <c r="H538" s="10" t="s">
        <v>452</v>
      </c>
      <c r="I538" s="10" t="s">
        <v>453</v>
      </c>
      <c r="J538" s="26" t="s">
        <v>454</v>
      </c>
      <c r="K538" s="26">
        <v>1</v>
      </c>
      <c r="L538" s="13">
        <v>100000000</v>
      </c>
      <c r="M538" s="13">
        <f t="shared" si="181"/>
        <v>100000000</v>
      </c>
      <c r="N538" s="122" t="s">
        <v>907</v>
      </c>
      <c r="O538" s="122" t="s">
        <v>907</v>
      </c>
      <c r="P538" s="104">
        <v>0</v>
      </c>
      <c r="Q538" s="104">
        <v>0.5</v>
      </c>
      <c r="R538" s="104">
        <v>0</v>
      </c>
      <c r="S538" s="104">
        <v>0</v>
      </c>
      <c r="T538" s="104">
        <v>0</v>
      </c>
      <c r="U538" s="143">
        <v>0</v>
      </c>
      <c r="V538" s="104">
        <v>0</v>
      </c>
      <c r="W538" s="104">
        <v>0</v>
      </c>
      <c r="X538" s="104">
        <v>0</v>
      </c>
      <c r="Y538" s="104">
        <v>0.5</v>
      </c>
      <c r="Z538" s="104">
        <v>0</v>
      </c>
      <c r="AA538" s="104">
        <v>0</v>
      </c>
      <c r="AB538" s="198">
        <f t="shared" ref="AB538:AB567" si="184">SUM(P538:AA538)</f>
        <v>1</v>
      </c>
      <c r="AC538" s="105">
        <v>0</v>
      </c>
      <c r="AD538" s="105">
        <v>0.3</v>
      </c>
      <c r="AE538" s="105">
        <v>0</v>
      </c>
      <c r="AF538" s="105">
        <v>0</v>
      </c>
      <c r="AG538" s="104">
        <v>0</v>
      </c>
      <c r="AH538" s="143">
        <v>0</v>
      </c>
      <c r="AI538" s="105">
        <v>0</v>
      </c>
      <c r="AJ538" s="105">
        <v>0</v>
      </c>
      <c r="AK538" s="105">
        <v>0</v>
      </c>
      <c r="AL538" s="105">
        <v>0</v>
      </c>
      <c r="AM538" s="105">
        <v>0</v>
      </c>
      <c r="AN538" s="105">
        <v>0</v>
      </c>
      <c r="AO538" s="21">
        <f t="shared" si="183"/>
        <v>0.3</v>
      </c>
      <c r="AP538" s="189">
        <f t="shared" si="182"/>
        <v>0.6</v>
      </c>
      <c r="AQ538" s="91" t="str">
        <f>+IF(AP538="","",IF(AND(SUM($P538:U538)=1,SUM($AC538:AH538)=1),"TERMINADA",IF(SUM($P538:U538)=0,"SIN INICIAR",IF(AP538&gt;1,"ADELANTADA",IF(AP538&lt;0.6,"CRÍTICA",IF(AP538&lt;0.95,"EN PROCESO","GESTIÓN NORMAL"))))))</f>
        <v>EN PROCESO</v>
      </c>
      <c r="AR538" s="38" t="str">
        <f t="shared" si="143"/>
        <v>K</v>
      </c>
      <c r="AS538" s="74" t="s">
        <v>1081</v>
      </c>
      <c r="AT538" s="74"/>
      <c r="AU538" s="74"/>
      <c r="BA538" s="236">
        <f t="shared" si="151"/>
        <v>0.7</v>
      </c>
    </row>
    <row r="539" spans="1:53" ht="27.95" hidden="1" customHeight="1" outlineLevel="4" x14ac:dyDescent="0.2">
      <c r="A539" s="258"/>
      <c r="B539" s="273"/>
      <c r="C539" s="26" t="s">
        <v>450</v>
      </c>
      <c r="D539" s="10" t="s">
        <v>450</v>
      </c>
      <c r="E539" s="26" t="s">
        <v>456</v>
      </c>
      <c r="F539" s="29">
        <v>42376</v>
      </c>
      <c r="G539" s="29">
        <v>42719</v>
      </c>
      <c r="H539" s="10" t="s">
        <v>457</v>
      </c>
      <c r="I539" s="10" t="s">
        <v>453</v>
      </c>
      <c r="J539" s="26" t="s">
        <v>454</v>
      </c>
      <c r="K539" s="26">
        <v>1</v>
      </c>
      <c r="L539" s="13">
        <v>30000000</v>
      </c>
      <c r="M539" s="13">
        <f t="shared" si="181"/>
        <v>30000000</v>
      </c>
      <c r="N539" s="122" t="s">
        <v>197</v>
      </c>
      <c r="O539" s="122" t="s">
        <v>197</v>
      </c>
      <c r="P539" s="104">
        <v>0</v>
      </c>
      <c r="Q539" s="104">
        <v>0.5</v>
      </c>
      <c r="R539" s="104">
        <v>0</v>
      </c>
      <c r="S539" s="104">
        <v>0</v>
      </c>
      <c r="T539" s="104">
        <v>0</v>
      </c>
      <c r="U539" s="143">
        <v>0</v>
      </c>
      <c r="V539" s="104">
        <v>0</v>
      </c>
      <c r="W539" s="104">
        <v>0</v>
      </c>
      <c r="X539" s="104">
        <v>0</v>
      </c>
      <c r="Y539" s="104">
        <v>0</v>
      </c>
      <c r="Z539" s="104">
        <v>0.5</v>
      </c>
      <c r="AA539" s="104">
        <v>0</v>
      </c>
      <c r="AB539" s="198">
        <f t="shared" si="184"/>
        <v>1</v>
      </c>
      <c r="AC539" s="105">
        <v>0</v>
      </c>
      <c r="AD539" s="105">
        <v>0.3</v>
      </c>
      <c r="AE539" s="105">
        <v>0</v>
      </c>
      <c r="AF539" s="105">
        <v>0</v>
      </c>
      <c r="AG539" s="104">
        <v>0</v>
      </c>
      <c r="AH539" s="143">
        <v>0</v>
      </c>
      <c r="AI539" s="105">
        <v>0</v>
      </c>
      <c r="AJ539" s="105">
        <v>0</v>
      </c>
      <c r="AK539" s="105">
        <v>0</v>
      </c>
      <c r="AL539" s="105">
        <v>0</v>
      </c>
      <c r="AM539" s="105">
        <v>0</v>
      </c>
      <c r="AN539" s="105">
        <v>0</v>
      </c>
      <c r="AO539" s="21">
        <f t="shared" si="183"/>
        <v>0.3</v>
      </c>
      <c r="AP539" s="189">
        <f t="shared" si="182"/>
        <v>0.6</v>
      </c>
      <c r="AQ539" s="91" t="str">
        <f>+IF(AP539="","",IF(AND(SUM($P539:U539)=1,SUM($AC539:AH539)=1),"TERMINADA",IF(SUM($P539:U539)=0,"SIN INICIAR",IF(AP539&gt;1,"ADELANTADA",IF(AP539&lt;0.6,"CRÍTICA",IF(AP539&lt;0.95,"EN PROCESO","GESTIÓN NORMAL"))))))</f>
        <v>EN PROCESO</v>
      </c>
      <c r="AR539" s="38" t="str">
        <f t="shared" si="143"/>
        <v>K</v>
      </c>
      <c r="AS539" s="74"/>
      <c r="AT539" s="74"/>
      <c r="AU539" s="74"/>
      <c r="BA539" s="236">
        <f t="shared" si="151"/>
        <v>0.7</v>
      </c>
    </row>
    <row r="540" spans="1:53" ht="27.95" hidden="1" customHeight="1" outlineLevel="4" x14ac:dyDescent="0.2">
      <c r="A540" s="258"/>
      <c r="B540" s="273"/>
      <c r="C540" s="26" t="s">
        <v>450</v>
      </c>
      <c r="D540" s="10" t="s">
        <v>450</v>
      </c>
      <c r="E540" s="26" t="s">
        <v>455</v>
      </c>
      <c r="F540" s="29">
        <v>42376</v>
      </c>
      <c r="G540" s="29">
        <v>42719</v>
      </c>
      <c r="H540" s="10"/>
      <c r="I540" s="10" t="s">
        <v>453</v>
      </c>
      <c r="J540" s="26" t="s">
        <v>454</v>
      </c>
      <c r="K540" s="26">
        <v>8</v>
      </c>
      <c r="L540" s="13">
        <v>1800000</v>
      </c>
      <c r="M540" s="13">
        <f t="shared" si="181"/>
        <v>14400000</v>
      </c>
      <c r="N540" s="122" t="s">
        <v>197</v>
      </c>
      <c r="O540" s="122" t="s">
        <v>197</v>
      </c>
      <c r="P540" s="104">
        <v>0</v>
      </c>
      <c r="Q540" s="104">
        <v>0</v>
      </c>
      <c r="R540" s="104">
        <v>0</v>
      </c>
      <c r="S540" s="104">
        <v>0</v>
      </c>
      <c r="T540" s="104">
        <v>0</v>
      </c>
      <c r="U540" s="143">
        <v>0</v>
      </c>
      <c r="V540" s="104">
        <v>0</v>
      </c>
      <c r="W540" s="104">
        <v>0</v>
      </c>
      <c r="X540" s="104">
        <v>0</v>
      </c>
      <c r="Y540" s="104">
        <v>0</v>
      </c>
      <c r="Z540" s="104">
        <v>1</v>
      </c>
      <c r="AA540" s="104">
        <v>0</v>
      </c>
      <c r="AB540" s="198">
        <f t="shared" si="184"/>
        <v>1</v>
      </c>
      <c r="AC540" s="105">
        <v>0</v>
      </c>
      <c r="AD540" s="105">
        <v>0</v>
      </c>
      <c r="AE540" s="105">
        <v>0.08</v>
      </c>
      <c r="AF540" s="105">
        <v>0</v>
      </c>
      <c r="AG540" s="104">
        <v>0</v>
      </c>
      <c r="AH540" s="143">
        <v>0</v>
      </c>
      <c r="AI540" s="105">
        <v>0</v>
      </c>
      <c r="AJ540" s="105">
        <v>0</v>
      </c>
      <c r="AK540" s="105">
        <v>0</v>
      </c>
      <c r="AL540" s="105">
        <v>0</v>
      </c>
      <c r="AM540" s="105">
        <v>0</v>
      </c>
      <c r="AN540" s="105">
        <v>0</v>
      </c>
      <c r="AO540" s="21">
        <f t="shared" si="183"/>
        <v>0.08</v>
      </c>
      <c r="AP540" s="189" t="str">
        <f t="shared" si="182"/>
        <v/>
      </c>
      <c r="AQ540" s="91" t="str">
        <f>+IF(AP540="","",IF(AND(SUM($P540:U540)=1,SUM($AC540:AH540)=1),"TERMINADA",IF(SUM($P540:U540)=0,"SIN INICIAR",IF(AP540&gt;1,"ADELANTADA",IF(AP540&lt;0.6,"CRÍTICA",IF(AP540&lt;0.95,"EN PROCESO","GESTIÓN NORMAL"))))))</f>
        <v/>
      </c>
      <c r="AR540" s="38" t="str">
        <f t="shared" si="143"/>
        <v/>
      </c>
      <c r="AS540" s="74"/>
      <c r="AT540" s="74"/>
      <c r="AU540" s="74"/>
      <c r="BA540" s="236">
        <f t="shared" si="151"/>
        <v>0.92</v>
      </c>
    </row>
    <row r="541" spans="1:53" ht="27.95" hidden="1" customHeight="1" outlineLevel="4" x14ac:dyDescent="0.2">
      <c r="A541" s="258"/>
      <c r="B541" s="273"/>
      <c r="C541" s="26" t="s">
        <v>450</v>
      </c>
      <c r="D541" s="10" t="s">
        <v>450</v>
      </c>
      <c r="E541" s="26" t="s">
        <v>460</v>
      </c>
      <c r="F541" s="29">
        <v>42376</v>
      </c>
      <c r="G541" s="29">
        <v>42719</v>
      </c>
      <c r="H541" s="10" t="s">
        <v>457</v>
      </c>
      <c r="I541" s="10" t="s">
        <v>453</v>
      </c>
      <c r="J541" s="26" t="s">
        <v>454</v>
      </c>
      <c r="K541" s="26">
        <v>6</v>
      </c>
      <c r="L541" s="13">
        <v>14400000</v>
      </c>
      <c r="M541" s="13">
        <f t="shared" si="181"/>
        <v>86400000</v>
      </c>
      <c r="N541" s="122" t="s">
        <v>907</v>
      </c>
      <c r="O541" s="122" t="s">
        <v>907</v>
      </c>
      <c r="P541" s="104">
        <v>0</v>
      </c>
      <c r="Q541" s="104">
        <v>0.5</v>
      </c>
      <c r="R541" s="104">
        <v>0</v>
      </c>
      <c r="S541" s="104">
        <v>0</v>
      </c>
      <c r="T541" s="104">
        <v>0</v>
      </c>
      <c r="U541" s="143">
        <v>0</v>
      </c>
      <c r="V541" s="104">
        <v>0</v>
      </c>
      <c r="W541" s="104">
        <v>0</v>
      </c>
      <c r="X541" s="104">
        <v>0</v>
      </c>
      <c r="Y541" s="104">
        <v>0.5</v>
      </c>
      <c r="Z541" s="104">
        <v>0</v>
      </c>
      <c r="AA541" s="104">
        <v>0</v>
      </c>
      <c r="AB541" s="198">
        <f t="shared" si="184"/>
        <v>1</v>
      </c>
      <c r="AC541" s="105">
        <v>0</v>
      </c>
      <c r="AD541" s="105">
        <v>0.3</v>
      </c>
      <c r="AE541" s="105">
        <v>0</v>
      </c>
      <c r="AF541" s="105">
        <v>0</v>
      </c>
      <c r="AG541" s="104">
        <v>0</v>
      </c>
      <c r="AH541" s="143">
        <v>0</v>
      </c>
      <c r="AI541" s="105">
        <v>0</v>
      </c>
      <c r="AJ541" s="105">
        <v>0</v>
      </c>
      <c r="AK541" s="105">
        <v>0</v>
      </c>
      <c r="AL541" s="105">
        <v>0</v>
      </c>
      <c r="AM541" s="105">
        <v>0</v>
      </c>
      <c r="AN541" s="105">
        <v>0</v>
      </c>
      <c r="AO541" s="21">
        <f t="shared" si="183"/>
        <v>0.3</v>
      </c>
      <c r="AP541" s="189">
        <f t="shared" si="182"/>
        <v>0.6</v>
      </c>
      <c r="AQ541" s="91" t="str">
        <f>+IF(AP541="","",IF(AND(SUM($P541:U541)=1,SUM($AC541:AH541)=1),"TERMINADA",IF(SUM($P541:U541)=0,"SIN INICIAR",IF(AP541&gt;1,"ADELANTADA",IF(AP541&lt;0.6,"CRÍTICA",IF(AP541&lt;0.95,"EN PROCESO","GESTIÓN NORMAL"))))))</f>
        <v>EN PROCESO</v>
      </c>
      <c r="AR541" s="38" t="str">
        <f t="shared" si="143"/>
        <v>K</v>
      </c>
      <c r="AS541" s="74" t="s">
        <v>1081</v>
      </c>
      <c r="AT541" s="74" t="s">
        <v>1081</v>
      </c>
      <c r="AU541" s="74"/>
      <c r="BA541" s="236">
        <f t="shared" si="151"/>
        <v>0.7</v>
      </c>
    </row>
    <row r="542" spans="1:53" ht="27.95" hidden="1" customHeight="1" outlineLevel="4" x14ac:dyDescent="0.2">
      <c r="A542" s="258"/>
      <c r="B542" s="273"/>
      <c r="C542" s="26" t="s">
        <v>450</v>
      </c>
      <c r="D542" s="10" t="s">
        <v>450</v>
      </c>
      <c r="E542" s="26" t="s">
        <v>451</v>
      </c>
      <c r="F542" s="29">
        <v>42376</v>
      </c>
      <c r="G542" s="29">
        <v>42719</v>
      </c>
      <c r="H542" s="10" t="s">
        <v>452</v>
      </c>
      <c r="I542" s="10" t="s">
        <v>453</v>
      </c>
      <c r="J542" s="26" t="s">
        <v>454</v>
      </c>
      <c r="K542" s="26">
        <v>1</v>
      </c>
      <c r="L542" s="13">
        <f>60000*120</f>
        <v>7200000</v>
      </c>
      <c r="M542" s="13">
        <f t="shared" si="181"/>
        <v>7200000</v>
      </c>
      <c r="N542" s="122" t="s">
        <v>205</v>
      </c>
      <c r="O542" s="122" t="s">
        <v>205</v>
      </c>
      <c r="P542" s="104">
        <v>0</v>
      </c>
      <c r="Q542" s="104">
        <v>0</v>
      </c>
      <c r="R542" s="104">
        <v>0</v>
      </c>
      <c r="S542" s="104">
        <v>0</v>
      </c>
      <c r="T542" s="104">
        <v>0</v>
      </c>
      <c r="U542" s="143">
        <v>0.25</v>
      </c>
      <c r="V542" s="104">
        <v>0.25</v>
      </c>
      <c r="W542" s="104">
        <v>0.25</v>
      </c>
      <c r="X542" s="104">
        <v>0.25</v>
      </c>
      <c r="Y542" s="104">
        <v>0</v>
      </c>
      <c r="Z542" s="104">
        <v>0</v>
      </c>
      <c r="AA542" s="104">
        <v>0</v>
      </c>
      <c r="AB542" s="198">
        <f t="shared" si="184"/>
        <v>1</v>
      </c>
      <c r="AC542" s="105">
        <v>0</v>
      </c>
      <c r="AD542" s="105">
        <v>0</v>
      </c>
      <c r="AE542" s="105">
        <v>0</v>
      </c>
      <c r="AF542" s="105">
        <v>0</v>
      </c>
      <c r="AG542" s="104">
        <v>0</v>
      </c>
      <c r="AH542" s="143">
        <v>0.25</v>
      </c>
      <c r="AI542" s="105">
        <v>0</v>
      </c>
      <c r="AJ542" s="105">
        <v>0</v>
      </c>
      <c r="AK542" s="105">
        <v>0</v>
      </c>
      <c r="AL542" s="105">
        <v>0</v>
      </c>
      <c r="AM542" s="105">
        <v>0</v>
      </c>
      <c r="AN542" s="105">
        <v>0</v>
      </c>
      <c r="AO542" s="21">
        <f t="shared" si="183"/>
        <v>0.25</v>
      </c>
      <c r="AP542" s="189">
        <f t="shared" si="182"/>
        <v>1</v>
      </c>
      <c r="AQ542" s="91" t="str">
        <f>+IF(AP542="","",IF(AND(SUM($P542:U542)=1,SUM($AC542:AH542)=1),"TERMINADA",IF(SUM($P542:U542)=0,"SIN INICIAR",IF(AP542&gt;1,"ADELANTADA",IF(AP542&lt;0.6,"CRÍTICA",IF(AP542&lt;0.95,"EN PROCESO","GESTIÓN NORMAL"))))))</f>
        <v>GESTIÓN NORMAL</v>
      </c>
      <c r="AR542" s="38" t="str">
        <f t="shared" si="143"/>
        <v>J</v>
      </c>
      <c r="AS542" s="74" t="s">
        <v>1260</v>
      </c>
      <c r="AT542" s="74" t="s">
        <v>1490</v>
      </c>
      <c r="AU542" s="74" t="s">
        <v>1655</v>
      </c>
      <c r="BA542" s="236">
        <f t="shared" si="151"/>
        <v>0.75</v>
      </c>
    </row>
    <row r="543" spans="1:53" ht="36" hidden="1" customHeight="1" outlineLevel="3" x14ac:dyDescent="0.2">
      <c r="A543" s="258"/>
      <c r="B543" s="273"/>
      <c r="C543" s="250" t="s">
        <v>1338</v>
      </c>
      <c r="D543" s="269"/>
      <c r="E543" s="269"/>
      <c r="F543" s="82"/>
      <c r="G543" s="82"/>
      <c r="H543" s="1"/>
      <c r="I543" s="1"/>
      <c r="J543" s="82"/>
      <c r="K543" s="82"/>
      <c r="L543" s="82"/>
      <c r="M543" s="82"/>
      <c r="N543" s="68"/>
      <c r="O543" s="68"/>
      <c r="P543" s="69"/>
      <c r="Q543" s="69"/>
      <c r="R543" s="69"/>
      <c r="S543" s="69"/>
      <c r="T543" s="69"/>
      <c r="U543" s="144"/>
      <c r="V543" s="69"/>
      <c r="W543" s="69"/>
      <c r="X543" s="69"/>
      <c r="Y543" s="69"/>
      <c r="Z543" s="69"/>
      <c r="AA543" s="69"/>
      <c r="AB543" s="200"/>
      <c r="AC543" s="69"/>
      <c r="AD543" s="69"/>
      <c r="AE543" s="69"/>
      <c r="AF543" s="69"/>
      <c r="AG543" s="69"/>
      <c r="AH543" s="144"/>
      <c r="AI543" s="69"/>
      <c r="AJ543" s="69"/>
      <c r="AK543" s="69"/>
      <c r="AL543" s="69"/>
      <c r="AM543" s="69"/>
      <c r="AN543" s="182"/>
      <c r="AO543" s="190">
        <f>+AVERAGE(AO536,AO537,AO538,AO539,AO540,AO541,AO542)</f>
        <v>0.30428571428571427</v>
      </c>
      <c r="AP543" s="190">
        <f>+AVERAGE(AP536,AP537,AP538,AP539,AP540,AP541,AP542)</f>
        <v>0.74</v>
      </c>
      <c r="AQ543" s="91" t="str">
        <f>+IF(AP543="","",IF(AP543&gt;1,"ADELANTADA",IF(AP543&lt;0.6,"CRÍTICA",IF(AP543&lt;0.95,"EN PROCESO","GESTIÓN NORMAL"))))</f>
        <v>EN PROCESO</v>
      </c>
      <c r="AR543" s="38" t="str">
        <f t="shared" si="143"/>
        <v>K</v>
      </c>
      <c r="AS543" s="74"/>
      <c r="AT543" s="74"/>
      <c r="AU543" s="74"/>
      <c r="BA543" s="236">
        <f t="shared" si="151"/>
        <v>0.69571428571428573</v>
      </c>
    </row>
    <row r="544" spans="1:53" ht="27.95" hidden="1" customHeight="1" outlineLevel="4" x14ac:dyDescent="0.2">
      <c r="A544" s="258"/>
      <c r="B544" s="273"/>
      <c r="C544" s="26" t="s">
        <v>475</v>
      </c>
      <c r="D544" s="10" t="s">
        <v>475</v>
      </c>
      <c r="E544" s="26" t="s">
        <v>491</v>
      </c>
      <c r="F544" s="29">
        <v>42376</v>
      </c>
      <c r="G544" s="29">
        <v>42724</v>
      </c>
      <c r="H544" s="10" t="s">
        <v>492</v>
      </c>
      <c r="I544" s="10" t="s">
        <v>36</v>
      </c>
      <c r="J544" s="26" t="s">
        <v>493</v>
      </c>
      <c r="K544" s="26">
        <v>1</v>
      </c>
      <c r="L544" s="13">
        <v>4000000</v>
      </c>
      <c r="M544" s="13">
        <f>+K544*L544</f>
        <v>4000000</v>
      </c>
      <c r="N544" s="122" t="s">
        <v>193</v>
      </c>
      <c r="O544" s="122" t="s">
        <v>210</v>
      </c>
      <c r="P544" s="104">
        <v>0</v>
      </c>
      <c r="Q544" s="104">
        <v>0.09</v>
      </c>
      <c r="R544" s="104">
        <v>0.09</v>
      </c>
      <c r="S544" s="104">
        <v>0.09</v>
      </c>
      <c r="T544" s="104">
        <v>0.09</v>
      </c>
      <c r="U544" s="143">
        <v>0.09</v>
      </c>
      <c r="V544" s="104">
        <v>0.09</v>
      </c>
      <c r="W544" s="104">
        <v>0.09</v>
      </c>
      <c r="X544" s="104">
        <v>0.09</v>
      </c>
      <c r="Y544" s="104">
        <v>0.09</v>
      </c>
      <c r="Z544" s="104">
        <v>0.1</v>
      </c>
      <c r="AA544" s="104">
        <v>0.09</v>
      </c>
      <c r="AB544" s="198">
        <f t="shared" si="184"/>
        <v>0.99999999999999978</v>
      </c>
      <c r="AC544" s="105">
        <v>0</v>
      </c>
      <c r="AD544" s="105">
        <v>0.08</v>
      </c>
      <c r="AE544" s="105">
        <v>0.08</v>
      </c>
      <c r="AF544" s="105">
        <v>0.08</v>
      </c>
      <c r="AG544" s="104">
        <v>0.09</v>
      </c>
      <c r="AH544" s="143">
        <v>0.09</v>
      </c>
      <c r="AI544" s="105">
        <v>0</v>
      </c>
      <c r="AJ544" s="105">
        <v>0</v>
      </c>
      <c r="AK544" s="105">
        <v>0</v>
      </c>
      <c r="AL544" s="105">
        <v>0</v>
      </c>
      <c r="AM544" s="105">
        <v>0</v>
      </c>
      <c r="AN544" s="105">
        <v>0</v>
      </c>
      <c r="AO544" s="21">
        <f>SUM(AC544:AN544)</f>
        <v>0.41999999999999993</v>
      </c>
      <c r="AP544" s="189">
        <f t="shared" ref="AP544:AP553" si="185">+IFERROR(SUM(AC544:AH544)/SUM(P544:U544),"")</f>
        <v>0.93333333333333324</v>
      </c>
      <c r="AQ544" s="91" t="str">
        <f>+IF(AP544="","",IF(AND(SUM($P544:U544)=1,SUM($AC544:AH544)=1),"TERMINADA",IF(SUM($P544:U544)=0,"SIN INICIAR",IF(AP544&gt;1,"ADELANTADA",IF(AP544&lt;0.6,"CRÍTICA",IF(AP544&lt;0.95,"EN PROCESO","GESTIÓN NORMAL"))))))</f>
        <v>EN PROCESO</v>
      </c>
      <c r="AR544" s="38" t="str">
        <f t="shared" si="143"/>
        <v>K</v>
      </c>
      <c r="AS544" s="74" t="s">
        <v>1085</v>
      </c>
      <c r="AT544" s="74"/>
      <c r="AU544" s="74"/>
      <c r="BA544" s="236">
        <f t="shared" si="151"/>
        <v>0.58000000000000007</v>
      </c>
    </row>
    <row r="545" spans="1:53" ht="27.95" hidden="1" customHeight="1" outlineLevel="4" x14ac:dyDescent="0.2">
      <c r="A545" s="258"/>
      <c r="B545" s="273"/>
      <c r="C545" s="26" t="s">
        <v>475</v>
      </c>
      <c r="D545" s="10" t="s">
        <v>475</v>
      </c>
      <c r="E545" s="26" t="s">
        <v>491</v>
      </c>
      <c r="F545" s="29">
        <v>42376</v>
      </c>
      <c r="G545" s="29">
        <v>42724</v>
      </c>
      <c r="H545" s="10" t="s">
        <v>479</v>
      </c>
      <c r="I545" s="10" t="s">
        <v>494</v>
      </c>
      <c r="J545" s="26" t="s">
        <v>495</v>
      </c>
      <c r="K545" s="26">
        <v>1</v>
      </c>
      <c r="L545" s="13">
        <v>0</v>
      </c>
      <c r="M545" s="13">
        <f>+K545*L545</f>
        <v>0</v>
      </c>
      <c r="N545" s="122" t="s">
        <v>193</v>
      </c>
      <c r="O545" s="122" t="s">
        <v>210</v>
      </c>
      <c r="P545" s="104">
        <v>0</v>
      </c>
      <c r="Q545" s="104">
        <v>0.09</v>
      </c>
      <c r="R545" s="104">
        <v>0.09</v>
      </c>
      <c r="S545" s="104">
        <v>0.09</v>
      </c>
      <c r="T545" s="104">
        <v>0.09</v>
      </c>
      <c r="U545" s="143">
        <v>0.09</v>
      </c>
      <c r="V545" s="104">
        <v>0.09</v>
      </c>
      <c r="W545" s="104">
        <v>0.09</v>
      </c>
      <c r="X545" s="104">
        <v>0.09</v>
      </c>
      <c r="Y545" s="104">
        <v>0.09</v>
      </c>
      <c r="Z545" s="104">
        <v>0.1</v>
      </c>
      <c r="AA545" s="104">
        <v>0.09</v>
      </c>
      <c r="AB545" s="198">
        <f t="shared" si="184"/>
        <v>0.99999999999999978</v>
      </c>
      <c r="AC545" s="105">
        <v>0</v>
      </c>
      <c r="AD545" s="105">
        <v>0.09</v>
      </c>
      <c r="AE545" s="105">
        <v>0.09</v>
      </c>
      <c r="AF545" s="105">
        <v>0.09</v>
      </c>
      <c r="AG545" s="104">
        <v>0.09</v>
      </c>
      <c r="AH545" s="143">
        <v>0.09</v>
      </c>
      <c r="AI545" s="105">
        <v>0</v>
      </c>
      <c r="AJ545" s="105">
        <v>0</v>
      </c>
      <c r="AK545" s="105">
        <v>0</v>
      </c>
      <c r="AL545" s="105">
        <v>0</v>
      </c>
      <c r="AM545" s="105">
        <v>0</v>
      </c>
      <c r="AN545" s="105">
        <v>0</v>
      </c>
      <c r="AO545" s="21">
        <f t="shared" ref="AO545:AO553" si="186">SUM(AC545:AN545)</f>
        <v>0.44999999999999996</v>
      </c>
      <c r="AP545" s="189">
        <f t="shared" si="185"/>
        <v>1</v>
      </c>
      <c r="AQ545" s="91" t="str">
        <f>+IF(AP545="","",IF(AND(SUM($P545:U545)=1,SUM($AC545:AH545)=1),"TERMINADA",IF(SUM($P545:U545)=0,"SIN INICIAR",IF(AP545&gt;1,"ADELANTADA",IF(AP545&lt;0.6,"CRÍTICA",IF(AP545&lt;0.95,"EN PROCESO","GESTIÓN NORMAL"))))))</f>
        <v>GESTIÓN NORMAL</v>
      </c>
      <c r="AR545" s="38" t="str">
        <f t="shared" si="143"/>
        <v>J</v>
      </c>
      <c r="AS545" s="74"/>
      <c r="AT545" s="74"/>
      <c r="AU545" s="74"/>
      <c r="BA545" s="236">
        <f t="shared" si="151"/>
        <v>0.55000000000000004</v>
      </c>
    </row>
    <row r="546" spans="1:53" ht="27.95" hidden="1" customHeight="1" outlineLevel="4" x14ac:dyDescent="0.2">
      <c r="A546" s="258"/>
      <c r="B546" s="273"/>
      <c r="C546" s="26" t="s">
        <v>475</v>
      </c>
      <c r="D546" s="10" t="s">
        <v>475</v>
      </c>
      <c r="E546" s="26" t="s">
        <v>476</v>
      </c>
      <c r="F546" s="29">
        <v>42376</v>
      </c>
      <c r="G546" s="29">
        <v>42724</v>
      </c>
      <c r="H546" s="10" t="s">
        <v>477</v>
      </c>
      <c r="I546" s="10" t="s">
        <v>36</v>
      </c>
      <c r="J546" s="26" t="s">
        <v>478</v>
      </c>
      <c r="K546" s="26">
        <v>1</v>
      </c>
      <c r="L546" s="13">
        <v>20000000</v>
      </c>
      <c r="M546" s="13">
        <f>+K546*L546</f>
        <v>20000000</v>
      </c>
      <c r="N546" s="122" t="s">
        <v>193</v>
      </c>
      <c r="O546" s="122" t="s">
        <v>193</v>
      </c>
      <c r="P546" s="104">
        <v>0</v>
      </c>
      <c r="Q546" s="104">
        <v>1</v>
      </c>
      <c r="R546" s="104">
        <v>0</v>
      </c>
      <c r="S546" s="104">
        <v>0</v>
      </c>
      <c r="T546" s="104">
        <v>0</v>
      </c>
      <c r="U546" s="143">
        <v>0</v>
      </c>
      <c r="V546" s="104">
        <v>0</v>
      </c>
      <c r="W546" s="104">
        <v>0</v>
      </c>
      <c r="X546" s="104">
        <v>0</v>
      </c>
      <c r="Y546" s="104">
        <v>0</v>
      </c>
      <c r="Z546" s="104">
        <v>0</v>
      </c>
      <c r="AA546" s="104">
        <v>0</v>
      </c>
      <c r="AB546" s="198">
        <f t="shared" si="184"/>
        <v>1</v>
      </c>
      <c r="AC546" s="105">
        <v>0.08</v>
      </c>
      <c r="AD546" s="105">
        <v>0.08</v>
      </c>
      <c r="AE546" s="105">
        <v>0.08</v>
      </c>
      <c r="AF546" s="105">
        <v>0.08</v>
      </c>
      <c r="AG546" s="104">
        <v>0.6</v>
      </c>
      <c r="AH546" s="143">
        <v>0</v>
      </c>
      <c r="AI546" s="105">
        <v>0</v>
      </c>
      <c r="AJ546" s="105">
        <v>0</v>
      </c>
      <c r="AK546" s="105">
        <v>0</v>
      </c>
      <c r="AL546" s="105">
        <v>0</v>
      </c>
      <c r="AM546" s="105">
        <v>0</v>
      </c>
      <c r="AN546" s="105">
        <v>0</v>
      </c>
      <c r="AO546" s="21">
        <f t="shared" si="186"/>
        <v>0.91999999999999993</v>
      </c>
      <c r="AP546" s="189">
        <f t="shared" si="185"/>
        <v>0.91999999999999993</v>
      </c>
      <c r="AQ546" s="91" t="str">
        <f>+IF(AP546="","",IF(AND(SUM($P546:U546)=1,SUM($AC546:AH546)=1),"TERMINADA",IF(SUM($P546:U546)=0,"SIN INICIAR",IF(AP546&gt;1,"ADELANTADA",IF(AP546&lt;0.6,"CRÍTICA",IF(AP546&lt;0.95,"EN PROCESO","GESTIÓN NORMAL"))))))</f>
        <v>EN PROCESO</v>
      </c>
      <c r="AR546" s="38" t="str">
        <f t="shared" si="143"/>
        <v>K</v>
      </c>
      <c r="AS546" s="74" t="s">
        <v>1261</v>
      </c>
      <c r="AT546" s="74" t="s">
        <v>1491</v>
      </c>
      <c r="AU546" s="74"/>
      <c r="BA546" s="236">
        <f t="shared" si="151"/>
        <v>8.0000000000000071E-2</v>
      </c>
    </row>
    <row r="547" spans="1:53" ht="27.95" hidden="1" customHeight="1" outlineLevel="4" x14ac:dyDescent="0.2">
      <c r="A547" s="258"/>
      <c r="B547" s="273"/>
      <c r="C547" s="26" t="s">
        <v>475</v>
      </c>
      <c r="D547" s="10" t="s">
        <v>475</v>
      </c>
      <c r="E547" s="26" t="s">
        <v>476</v>
      </c>
      <c r="F547" s="29">
        <v>42376</v>
      </c>
      <c r="G547" s="29">
        <v>42724</v>
      </c>
      <c r="H547" s="10" t="s">
        <v>479</v>
      </c>
      <c r="I547" s="10"/>
      <c r="J547" s="26" t="s">
        <v>478</v>
      </c>
      <c r="K547" s="26"/>
      <c r="L547" s="13"/>
      <c r="M547" s="13"/>
      <c r="N547" s="122" t="s">
        <v>193</v>
      </c>
      <c r="O547" s="122" t="s">
        <v>193</v>
      </c>
      <c r="P547" s="104">
        <v>0</v>
      </c>
      <c r="Q547" s="104">
        <v>1</v>
      </c>
      <c r="R547" s="104">
        <v>0</v>
      </c>
      <c r="S547" s="104">
        <v>0</v>
      </c>
      <c r="T547" s="104">
        <v>0</v>
      </c>
      <c r="U547" s="143">
        <v>0</v>
      </c>
      <c r="V547" s="104">
        <v>0</v>
      </c>
      <c r="W547" s="104">
        <v>0</v>
      </c>
      <c r="X547" s="104">
        <v>0</v>
      </c>
      <c r="Y547" s="104">
        <v>0</v>
      </c>
      <c r="Z547" s="104">
        <v>0</v>
      </c>
      <c r="AA547" s="104">
        <v>0</v>
      </c>
      <c r="AB547" s="198">
        <f t="shared" si="184"/>
        <v>1</v>
      </c>
      <c r="AC547" s="105">
        <v>0</v>
      </c>
      <c r="AD547" s="105">
        <v>0</v>
      </c>
      <c r="AE547" s="105">
        <v>0</v>
      </c>
      <c r="AF547" s="105">
        <v>0</v>
      </c>
      <c r="AG547" s="104">
        <v>0.8</v>
      </c>
      <c r="AH547" s="143">
        <v>0.2</v>
      </c>
      <c r="AI547" s="105">
        <v>0</v>
      </c>
      <c r="AJ547" s="105">
        <v>0</v>
      </c>
      <c r="AK547" s="105">
        <v>0</v>
      </c>
      <c r="AL547" s="105">
        <v>0</v>
      </c>
      <c r="AM547" s="105">
        <v>0</v>
      </c>
      <c r="AN547" s="105">
        <v>0</v>
      </c>
      <c r="AO547" s="21">
        <f t="shared" si="186"/>
        <v>1</v>
      </c>
      <c r="AP547" s="189">
        <f t="shared" si="185"/>
        <v>1</v>
      </c>
      <c r="AQ547" s="91" t="str">
        <f>+IF(AP547="","",IF(AND(SUM($P547:U547)=1,SUM($AC547:AH547)=1),"TERMINADA",IF(SUM($P547:U547)=0,"SIN INICIAR",IF(AP547&gt;1,"ADELANTADA",IF(AP547&lt;0.6,"CRÍTICA",IF(AP547&lt;0.95,"EN PROCESO","GESTIÓN NORMAL"))))))</f>
        <v>TERMINADA</v>
      </c>
      <c r="AR547" s="38" t="str">
        <f t="shared" si="143"/>
        <v>B</v>
      </c>
      <c r="AS547" s="74" t="s">
        <v>1261</v>
      </c>
      <c r="AT547" s="74"/>
      <c r="AU547" s="74"/>
      <c r="BA547" s="236">
        <f t="shared" si="151"/>
        <v>0</v>
      </c>
    </row>
    <row r="548" spans="1:53" ht="27.95" hidden="1" customHeight="1" outlineLevel="4" x14ac:dyDescent="0.2">
      <c r="A548" s="258"/>
      <c r="B548" s="273"/>
      <c r="C548" s="26" t="s">
        <v>475</v>
      </c>
      <c r="D548" s="10" t="s">
        <v>475</v>
      </c>
      <c r="E548" s="26" t="s">
        <v>476</v>
      </c>
      <c r="F548" s="29">
        <v>42376</v>
      </c>
      <c r="G548" s="29">
        <v>42724</v>
      </c>
      <c r="H548" s="10" t="s">
        <v>480</v>
      </c>
      <c r="I548" s="10" t="s">
        <v>36</v>
      </c>
      <c r="J548" s="26" t="s">
        <v>481</v>
      </c>
      <c r="K548" s="26">
        <v>1</v>
      </c>
      <c r="L548" s="13">
        <v>4000000</v>
      </c>
      <c r="M548" s="13">
        <f>L548*K548</f>
        <v>4000000</v>
      </c>
      <c r="N548" s="122" t="s">
        <v>193</v>
      </c>
      <c r="O548" s="122" t="s">
        <v>193</v>
      </c>
      <c r="P548" s="104">
        <v>0</v>
      </c>
      <c r="Q548" s="104">
        <v>1</v>
      </c>
      <c r="R548" s="104">
        <v>0</v>
      </c>
      <c r="S548" s="104">
        <v>0</v>
      </c>
      <c r="T548" s="104">
        <v>0</v>
      </c>
      <c r="U548" s="143">
        <v>0</v>
      </c>
      <c r="V548" s="104">
        <v>0</v>
      </c>
      <c r="W548" s="104">
        <v>0</v>
      </c>
      <c r="X548" s="104">
        <v>0</v>
      </c>
      <c r="Y548" s="104">
        <v>0</v>
      </c>
      <c r="Z548" s="104">
        <v>0</v>
      </c>
      <c r="AA548" s="104">
        <v>0</v>
      </c>
      <c r="AB548" s="198">
        <f t="shared" si="184"/>
        <v>1</v>
      </c>
      <c r="AC548" s="105">
        <v>0</v>
      </c>
      <c r="AD548" s="105">
        <v>0</v>
      </c>
      <c r="AE548" s="105">
        <v>0</v>
      </c>
      <c r="AF548" s="105">
        <v>0</v>
      </c>
      <c r="AG548" s="104">
        <v>0.9</v>
      </c>
      <c r="AH548" s="143">
        <v>0.1</v>
      </c>
      <c r="AI548" s="105">
        <v>0</v>
      </c>
      <c r="AJ548" s="105">
        <v>0</v>
      </c>
      <c r="AK548" s="105">
        <v>0</v>
      </c>
      <c r="AL548" s="105">
        <v>0</v>
      </c>
      <c r="AM548" s="105">
        <v>0</v>
      </c>
      <c r="AN548" s="105">
        <v>0</v>
      </c>
      <c r="AO548" s="21">
        <f t="shared" si="186"/>
        <v>1</v>
      </c>
      <c r="AP548" s="189">
        <f t="shared" si="185"/>
        <v>1</v>
      </c>
      <c r="AQ548" s="91" t="str">
        <f>+IF(AP548="","",IF(AND(SUM($P548:U548)=1,SUM($AC548:AH548)=1),"TERMINADA",IF(SUM($P548:U548)=0,"SIN INICIAR",IF(AP548&gt;1,"ADELANTADA",IF(AP548&lt;0.6,"CRÍTICA",IF(AP548&lt;0.95,"EN PROCESO","GESTIÓN NORMAL"))))))</f>
        <v>TERMINADA</v>
      </c>
      <c r="AR548" s="38" t="str">
        <f t="shared" si="143"/>
        <v>B</v>
      </c>
      <c r="AS548" s="74" t="s">
        <v>1261</v>
      </c>
      <c r="AT548" s="74"/>
      <c r="AU548" s="74"/>
      <c r="BA548" s="236">
        <f t="shared" si="151"/>
        <v>0</v>
      </c>
    </row>
    <row r="549" spans="1:53" ht="27.95" hidden="1" customHeight="1" outlineLevel="4" x14ac:dyDescent="0.2">
      <c r="A549" s="258"/>
      <c r="B549" s="273"/>
      <c r="C549" s="26" t="s">
        <v>475</v>
      </c>
      <c r="D549" s="10" t="s">
        <v>475</v>
      </c>
      <c r="E549" s="26" t="s">
        <v>476</v>
      </c>
      <c r="F549" s="29">
        <v>42376</v>
      </c>
      <c r="G549" s="29">
        <v>42724</v>
      </c>
      <c r="H549" s="10" t="s">
        <v>482</v>
      </c>
      <c r="I549" s="10" t="s">
        <v>14</v>
      </c>
      <c r="J549" s="26" t="s">
        <v>483</v>
      </c>
      <c r="K549" s="26">
        <v>1</v>
      </c>
      <c r="L549" s="13">
        <f>1700000*11</f>
        <v>18700000</v>
      </c>
      <c r="M549" s="13">
        <f>L549*K549</f>
        <v>18700000</v>
      </c>
      <c r="N549" s="122" t="s">
        <v>192</v>
      </c>
      <c r="O549" s="122" t="s">
        <v>210</v>
      </c>
      <c r="P549" s="104">
        <v>0.08</v>
      </c>
      <c r="Q549" s="104">
        <v>0.08</v>
      </c>
      <c r="R549" s="104">
        <v>0.08</v>
      </c>
      <c r="S549" s="104">
        <v>0.08</v>
      </c>
      <c r="T549" s="104">
        <v>0.08</v>
      </c>
      <c r="U549" s="143">
        <v>0.08</v>
      </c>
      <c r="V549" s="104">
        <v>0.08</v>
      </c>
      <c r="W549" s="104">
        <v>0.08</v>
      </c>
      <c r="X549" s="104">
        <v>0.08</v>
      </c>
      <c r="Y549" s="104">
        <v>0.08</v>
      </c>
      <c r="Z549" s="104">
        <v>0.1</v>
      </c>
      <c r="AA549" s="104">
        <v>0.1</v>
      </c>
      <c r="AB549" s="198">
        <f t="shared" si="184"/>
        <v>0.99999999999999989</v>
      </c>
      <c r="AC549" s="105">
        <v>0.08</v>
      </c>
      <c r="AD549" s="105">
        <v>0.08</v>
      </c>
      <c r="AE549" s="105">
        <v>0.08</v>
      </c>
      <c r="AF549" s="105">
        <v>0</v>
      </c>
      <c r="AG549" s="104">
        <v>0</v>
      </c>
      <c r="AH549" s="143">
        <v>0</v>
      </c>
      <c r="AI549" s="105">
        <v>0</v>
      </c>
      <c r="AJ549" s="105">
        <v>0</v>
      </c>
      <c r="AK549" s="105">
        <v>0</v>
      </c>
      <c r="AL549" s="105">
        <v>0</v>
      </c>
      <c r="AM549" s="105">
        <v>0</v>
      </c>
      <c r="AN549" s="105">
        <v>0</v>
      </c>
      <c r="AO549" s="21">
        <f t="shared" si="186"/>
        <v>0.24</v>
      </c>
      <c r="AP549" s="189">
        <f t="shared" si="185"/>
        <v>0.49999999999999994</v>
      </c>
      <c r="AQ549" s="91" t="str">
        <f>+IF(AP549="","",IF(AND(SUM($P549:U549)=1,SUM($AC549:AH549)=1),"TERMINADA",IF(SUM($P549:U549)=0,"SIN INICIAR",IF(AP549&gt;1,"ADELANTADA",IF(AP549&lt;0.6,"CRÍTICA",IF(AP549&lt;0.95,"EN PROCESO","GESTIÓN NORMAL"))))))</f>
        <v>CRÍTICA</v>
      </c>
      <c r="AR549" s="38" t="str">
        <f t="shared" si="143"/>
        <v>L</v>
      </c>
      <c r="AS549" s="74" t="s">
        <v>1083</v>
      </c>
      <c r="AT549" s="74"/>
      <c r="AU549" s="74"/>
      <c r="BA549" s="236">
        <f t="shared" si="151"/>
        <v>0.76</v>
      </c>
    </row>
    <row r="550" spans="1:53" ht="27.95" hidden="1" customHeight="1" outlineLevel="4" x14ac:dyDescent="0.2">
      <c r="A550" s="258"/>
      <c r="B550" s="273"/>
      <c r="C550" s="26" t="s">
        <v>475</v>
      </c>
      <c r="D550" s="10" t="s">
        <v>475</v>
      </c>
      <c r="E550" s="26" t="s">
        <v>476</v>
      </c>
      <c r="F550" s="29">
        <v>42376</v>
      </c>
      <c r="G550" s="29">
        <v>42724</v>
      </c>
      <c r="H550" s="10" t="s">
        <v>484</v>
      </c>
      <c r="I550" s="10" t="s">
        <v>36</v>
      </c>
      <c r="J550" s="26" t="s">
        <v>485</v>
      </c>
      <c r="K550" s="26">
        <v>1</v>
      </c>
      <c r="L550" s="13">
        <v>10000000</v>
      </c>
      <c r="M550" s="13">
        <v>10000000</v>
      </c>
      <c r="N550" s="122" t="s">
        <v>907</v>
      </c>
      <c r="O550" s="122" t="s">
        <v>907</v>
      </c>
      <c r="P550" s="104">
        <v>0</v>
      </c>
      <c r="Q550" s="104">
        <v>0</v>
      </c>
      <c r="R550" s="104">
        <v>0</v>
      </c>
      <c r="S550" s="104">
        <v>0</v>
      </c>
      <c r="T550" s="104">
        <v>0</v>
      </c>
      <c r="U550" s="143">
        <v>0.4</v>
      </c>
      <c r="V550" s="104">
        <v>0</v>
      </c>
      <c r="W550" s="104">
        <v>0</v>
      </c>
      <c r="X550" s="104">
        <v>0</v>
      </c>
      <c r="Y550" s="104">
        <v>0.6</v>
      </c>
      <c r="Z550" s="104">
        <v>0</v>
      </c>
      <c r="AA550" s="104">
        <v>0</v>
      </c>
      <c r="AB550" s="198">
        <f t="shared" si="184"/>
        <v>1</v>
      </c>
      <c r="AC550" s="105">
        <v>0</v>
      </c>
      <c r="AD550" s="105">
        <v>0.08</v>
      </c>
      <c r="AE550" s="105">
        <v>0.08</v>
      </c>
      <c r="AF550" s="105">
        <v>0.08</v>
      </c>
      <c r="AG550" s="104">
        <v>0.08</v>
      </c>
      <c r="AH550" s="143">
        <v>0.08</v>
      </c>
      <c r="AI550" s="105">
        <v>0</v>
      </c>
      <c r="AJ550" s="105">
        <v>0</v>
      </c>
      <c r="AK550" s="105">
        <v>0</v>
      </c>
      <c r="AL550" s="105">
        <v>0</v>
      </c>
      <c r="AM550" s="105">
        <v>0</v>
      </c>
      <c r="AN550" s="105">
        <v>0</v>
      </c>
      <c r="AO550" s="21">
        <f t="shared" si="186"/>
        <v>0.4</v>
      </c>
      <c r="AP550" s="189">
        <f t="shared" si="185"/>
        <v>1</v>
      </c>
      <c r="AQ550" s="91" t="str">
        <f>+IF(AP550="","",IF(AND(SUM($P550:U550)=1,SUM($AC550:AH550)=1),"TERMINADA",IF(SUM($P550:U550)=0,"SIN INICIAR",IF(AP550&gt;1,"ADELANTADA",IF(AP550&lt;0.6,"CRÍTICA",IF(AP550&lt;0.95,"EN PROCESO","GESTIÓN NORMAL"))))))</f>
        <v>GESTIÓN NORMAL</v>
      </c>
      <c r="AR550" s="38" t="str">
        <f t="shared" si="143"/>
        <v>J</v>
      </c>
      <c r="AS550" s="74"/>
      <c r="AT550" s="74"/>
      <c r="AU550" s="74"/>
      <c r="BA550" s="236">
        <f t="shared" si="151"/>
        <v>0.6</v>
      </c>
    </row>
    <row r="551" spans="1:53" ht="27.95" hidden="1" customHeight="1" outlineLevel="4" x14ac:dyDescent="0.2">
      <c r="A551" s="258"/>
      <c r="B551" s="273"/>
      <c r="C551" s="26" t="s">
        <v>475</v>
      </c>
      <c r="D551" s="10" t="s">
        <v>475</v>
      </c>
      <c r="E551" s="26" t="s">
        <v>476</v>
      </c>
      <c r="F551" s="29">
        <v>42376</v>
      </c>
      <c r="G551" s="29">
        <v>42724</v>
      </c>
      <c r="H551" s="10" t="s">
        <v>41</v>
      </c>
      <c r="I551" s="10" t="s">
        <v>36</v>
      </c>
      <c r="J551" s="26" t="s">
        <v>486</v>
      </c>
      <c r="K551" s="26">
        <v>1</v>
      </c>
      <c r="L551" s="13">
        <v>4000000</v>
      </c>
      <c r="M551" s="13">
        <f>L551*K551</f>
        <v>4000000</v>
      </c>
      <c r="N551" s="122" t="s">
        <v>201</v>
      </c>
      <c r="O551" s="122" t="s">
        <v>201</v>
      </c>
      <c r="P551" s="104">
        <v>0</v>
      </c>
      <c r="Q551" s="104">
        <v>0</v>
      </c>
      <c r="R551" s="104">
        <v>0</v>
      </c>
      <c r="S551" s="104">
        <v>0</v>
      </c>
      <c r="T551" s="104">
        <v>0</v>
      </c>
      <c r="U551" s="143">
        <v>0</v>
      </c>
      <c r="V551" s="104">
        <v>0</v>
      </c>
      <c r="W551" s="104">
        <v>0</v>
      </c>
      <c r="X551" s="104">
        <v>1</v>
      </c>
      <c r="Y551" s="104">
        <v>0</v>
      </c>
      <c r="Z551" s="104">
        <v>0</v>
      </c>
      <c r="AA551" s="104">
        <v>0</v>
      </c>
      <c r="AB551" s="198">
        <f t="shared" si="184"/>
        <v>1</v>
      </c>
      <c r="AC551" s="105">
        <v>0</v>
      </c>
      <c r="AD551" s="105">
        <v>0</v>
      </c>
      <c r="AE551" s="105">
        <v>0</v>
      </c>
      <c r="AF551" s="105">
        <v>0</v>
      </c>
      <c r="AG551" s="104">
        <v>0</v>
      </c>
      <c r="AH551" s="143">
        <v>0</v>
      </c>
      <c r="AI551" s="105">
        <v>0</v>
      </c>
      <c r="AJ551" s="105">
        <v>0</v>
      </c>
      <c r="AK551" s="105">
        <v>0</v>
      </c>
      <c r="AL551" s="105">
        <v>0</v>
      </c>
      <c r="AM551" s="105">
        <v>0</v>
      </c>
      <c r="AN551" s="105">
        <v>0</v>
      </c>
      <c r="AO551" s="21">
        <f t="shared" si="186"/>
        <v>0</v>
      </c>
      <c r="AP551" s="189" t="str">
        <f t="shared" si="185"/>
        <v/>
      </c>
      <c r="AQ551" s="91" t="str">
        <f>+IF(AP551="","",IF(AND(SUM($P551:U551)=1,SUM($AC551:AH551)=1),"TERMINADA",IF(SUM($P551:U551)=0,"SIN INICIAR",IF(AP551&gt;1,"ADELANTADA",IF(AP551&lt;0.6,"CRÍTICA",IF(AP551&lt;0.95,"EN PROCESO","GESTIÓN NORMAL"))))))</f>
        <v/>
      </c>
      <c r="AR551" s="38" t="str">
        <f t="shared" si="143"/>
        <v/>
      </c>
      <c r="AS551" s="74"/>
      <c r="AT551" s="74"/>
      <c r="AU551" s="74"/>
      <c r="BA551" s="236">
        <f t="shared" si="151"/>
        <v>1</v>
      </c>
    </row>
    <row r="552" spans="1:53" ht="27.95" hidden="1" customHeight="1" outlineLevel="4" x14ac:dyDescent="0.2">
      <c r="A552" s="258"/>
      <c r="B552" s="273"/>
      <c r="C552" s="26" t="s">
        <v>475</v>
      </c>
      <c r="D552" s="10" t="s">
        <v>475</v>
      </c>
      <c r="E552" s="26" t="s">
        <v>476</v>
      </c>
      <c r="F552" s="29">
        <v>42376</v>
      </c>
      <c r="G552" s="29">
        <v>42724</v>
      </c>
      <c r="H552" s="10" t="s">
        <v>487</v>
      </c>
      <c r="I552" s="10" t="s">
        <v>36</v>
      </c>
      <c r="J552" s="26" t="s">
        <v>488</v>
      </c>
      <c r="K552" s="26">
        <v>1</v>
      </c>
      <c r="L552" s="13">
        <v>2000000</v>
      </c>
      <c r="M552" s="13">
        <f>L552*K552</f>
        <v>2000000</v>
      </c>
      <c r="N552" s="122" t="s">
        <v>907</v>
      </c>
      <c r="O552" s="122" t="s">
        <v>907</v>
      </c>
      <c r="P552" s="104">
        <v>0</v>
      </c>
      <c r="Q552" s="104">
        <v>1</v>
      </c>
      <c r="R552" s="104">
        <v>0</v>
      </c>
      <c r="S552" s="104">
        <v>0</v>
      </c>
      <c r="T552" s="104">
        <v>0</v>
      </c>
      <c r="U552" s="143">
        <v>0</v>
      </c>
      <c r="V552" s="104">
        <v>0</v>
      </c>
      <c r="W552" s="104">
        <v>0</v>
      </c>
      <c r="X552" s="104">
        <v>0</v>
      </c>
      <c r="Y552" s="104">
        <v>0</v>
      </c>
      <c r="Z552" s="104">
        <v>0</v>
      </c>
      <c r="AA552" s="104">
        <v>0</v>
      </c>
      <c r="AB552" s="198">
        <f t="shared" si="184"/>
        <v>1</v>
      </c>
      <c r="AC552" s="105">
        <v>0</v>
      </c>
      <c r="AD552" s="105">
        <v>1</v>
      </c>
      <c r="AE552" s="105">
        <v>0</v>
      </c>
      <c r="AF552" s="105">
        <v>0</v>
      </c>
      <c r="AG552" s="104">
        <v>0</v>
      </c>
      <c r="AH552" s="143">
        <v>0</v>
      </c>
      <c r="AI552" s="105">
        <v>0</v>
      </c>
      <c r="AJ552" s="105">
        <v>0</v>
      </c>
      <c r="AK552" s="105">
        <v>0</v>
      </c>
      <c r="AL552" s="105">
        <v>0</v>
      </c>
      <c r="AM552" s="105">
        <v>0</v>
      </c>
      <c r="AN552" s="105">
        <v>0</v>
      </c>
      <c r="AO552" s="21">
        <f t="shared" si="186"/>
        <v>1</v>
      </c>
      <c r="AP552" s="189">
        <f>+IFERROR(SUM(AC552:AH552)/SUM(P552:U552),"")</f>
        <v>1</v>
      </c>
      <c r="AQ552" s="91" t="str">
        <f>+IF(AP552="","",IF(AND(SUM($P552:U552)=1,SUM($AC552:AH552)=1),"TERMINADA",IF(SUM($P552:U552)=0,"SIN INICIAR",IF(AP552&gt;1,"ADELANTADA",IF(AP552&lt;0.6,"CRÍTICA",IF(AP552&lt;0.95,"EN PROCESO","GESTIÓN NORMAL"))))))</f>
        <v>TERMINADA</v>
      </c>
      <c r="AR552" s="38" t="str">
        <f t="shared" si="143"/>
        <v>B</v>
      </c>
      <c r="AS552" s="74" t="s">
        <v>1084</v>
      </c>
      <c r="AT552" s="74"/>
      <c r="AU552" s="74"/>
      <c r="BA552" s="236">
        <f t="shared" si="151"/>
        <v>0</v>
      </c>
    </row>
    <row r="553" spans="1:53" ht="27.95" hidden="1" customHeight="1" outlineLevel="4" x14ac:dyDescent="0.2">
      <c r="A553" s="258"/>
      <c r="B553" s="273"/>
      <c r="C553" s="75" t="s">
        <v>475</v>
      </c>
      <c r="D553" s="10" t="s">
        <v>475</v>
      </c>
      <c r="E553" s="10" t="s">
        <v>476</v>
      </c>
      <c r="F553" s="29">
        <v>42376</v>
      </c>
      <c r="G553" s="5">
        <v>42724</v>
      </c>
      <c r="H553" s="10" t="s">
        <v>489</v>
      </c>
      <c r="I553" s="10" t="s">
        <v>36</v>
      </c>
      <c r="J553" s="10" t="s">
        <v>490</v>
      </c>
      <c r="K553" s="10">
        <v>2</v>
      </c>
      <c r="L553" s="6">
        <v>7500000</v>
      </c>
      <c r="M553" s="6">
        <f>+K553*L553</f>
        <v>15000000</v>
      </c>
      <c r="N553" s="122" t="s">
        <v>905</v>
      </c>
      <c r="O553" s="122" t="s">
        <v>197</v>
      </c>
      <c r="P553" s="104">
        <v>0</v>
      </c>
      <c r="Q553" s="104">
        <v>0</v>
      </c>
      <c r="R553" s="104">
        <v>0</v>
      </c>
      <c r="S553" s="104">
        <v>0.5</v>
      </c>
      <c r="T553" s="104">
        <v>0</v>
      </c>
      <c r="U553" s="143">
        <v>0</v>
      </c>
      <c r="V553" s="104">
        <v>0</v>
      </c>
      <c r="W553" s="104">
        <v>0</v>
      </c>
      <c r="X553" s="104">
        <v>0</v>
      </c>
      <c r="Y553" s="104">
        <v>0</v>
      </c>
      <c r="Z553" s="104">
        <v>0.5</v>
      </c>
      <c r="AA553" s="104">
        <v>0</v>
      </c>
      <c r="AB553" s="198">
        <f t="shared" si="184"/>
        <v>1</v>
      </c>
      <c r="AC553" s="105">
        <v>0</v>
      </c>
      <c r="AD553" s="105">
        <v>0</v>
      </c>
      <c r="AE553" s="105">
        <v>0</v>
      </c>
      <c r="AF553" s="105">
        <v>0.5</v>
      </c>
      <c r="AG553" s="104">
        <v>0</v>
      </c>
      <c r="AH553" s="143">
        <v>0</v>
      </c>
      <c r="AI553" s="105">
        <v>0</v>
      </c>
      <c r="AJ553" s="105">
        <v>0</v>
      </c>
      <c r="AK553" s="105">
        <v>0</v>
      </c>
      <c r="AL553" s="105">
        <v>0</v>
      </c>
      <c r="AM553" s="105">
        <v>0</v>
      </c>
      <c r="AN553" s="105">
        <v>0</v>
      </c>
      <c r="AO553" s="21">
        <f t="shared" si="186"/>
        <v>0.5</v>
      </c>
      <c r="AP553" s="189">
        <f t="shared" si="185"/>
        <v>1</v>
      </c>
      <c r="AQ553" s="91" t="str">
        <f>+IF(AP553="","",IF(AND(SUM($P553:U553)=1,SUM($AC553:AH553)=1),"TERMINADA",IF(SUM($P553:U553)=0,"SIN INICIAR",IF(AP553&gt;1,"ADELANTADA",IF(AP553&lt;0.6,"CRÍTICA",IF(AP553&lt;0.95,"EN PROCESO","GESTIÓN NORMAL"))))))</f>
        <v>GESTIÓN NORMAL</v>
      </c>
      <c r="AR553" s="38" t="str">
        <f t="shared" si="143"/>
        <v>J</v>
      </c>
      <c r="AS553" s="74"/>
      <c r="AT553" s="74"/>
      <c r="AU553" s="74"/>
      <c r="BA553" s="236">
        <f t="shared" si="151"/>
        <v>0.5</v>
      </c>
    </row>
    <row r="554" spans="1:53" ht="36" hidden="1" customHeight="1" outlineLevel="3" x14ac:dyDescent="0.2">
      <c r="A554" s="258"/>
      <c r="B554" s="273"/>
      <c r="C554" s="250" t="s">
        <v>1339</v>
      </c>
      <c r="D554" s="269"/>
      <c r="E554" s="269"/>
      <c r="F554" s="82"/>
      <c r="G554" s="82"/>
      <c r="H554" s="1"/>
      <c r="I554" s="1"/>
      <c r="J554" s="82"/>
      <c r="K554" s="82"/>
      <c r="L554" s="82"/>
      <c r="M554" s="82"/>
      <c r="N554" s="68"/>
      <c r="O554" s="68"/>
      <c r="P554" s="69"/>
      <c r="Q554" s="69"/>
      <c r="R554" s="69"/>
      <c r="S554" s="69"/>
      <c r="T554" s="69"/>
      <c r="U554" s="144"/>
      <c r="V554" s="69"/>
      <c r="W554" s="69"/>
      <c r="X554" s="69"/>
      <c r="Y554" s="69"/>
      <c r="Z554" s="69"/>
      <c r="AA554" s="69"/>
      <c r="AB554" s="200"/>
      <c r="AC554" s="69"/>
      <c r="AD554" s="69"/>
      <c r="AE554" s="69"/>
      <c r="AF554" s="69"/>
      <c r="AG554" s="69"/>
      <c r="AH554" s="144"/>
      <c r="AI554" s="69"/>
      <c r="AJ554" s="69"/>
      <c r="AK554" s="69"/>
      <c r="AL554" s="69"/>
      <c r="AM554" s="69"/>
      <c r="AN554" s="182"/>
      <c r="AO554" s="190">
        <f>SUBTOTAL(1,AO544:AO553)</f>
        <v>0.59300000000000008</v>
      </c>
      <c r="AP554" s="190">
        <f>SUBTOTAL(1,AP544:AP553)</f>
        <v>0.92814814814814817</v>
      </c>
      <c r="AQ554" s="91" t="str">
        <f>+IF(AP554="","",IF(AP554&gt;1,"ADELANTADA",IF(AP554&lt;0.6,"CRÍTICA",IF(AP554&lt;0.95,"EN PROCESO","GESTIÓN NORMAL"))))</f>
        <v>EN PROCESO</v>
      </c>
      <c r="AR554" s="38" t="str">
        <f t="shared" si="143"/>
        <v>K</v>
      </c>
      <c r="AS554" s="74"/>
      <c r="AT554" s="74"/>
      <c r="AU554" s="74"/>
      <c r="BA554" s="236">
        <f t="shared" si="151"/>
        <v>0.40699999999999992</v>
      </c>
    </row>
    <row r="555" spans="1:53" ht="27.95" hidden="1" customHeight="1" outlineLevel="4" x14ac:dyDescent="0.2">
      <c r="A555" s="258"/>
      <c r="B555" s="273"/>
      <c r="C555" s="75" t="s">
        <v>518</v>
      </c>
      <c r="D555" s="10" t="s">
        <v>518</v>
      </c>
      <c r="E555" s="10" t="s">
        <v>526</v>
      </c>
      <c r="F555" s="29">
        <v>42376</v>
      </c>
      <c r="G555" s="5">
        <v>42460</v>
      </c>
      <c r="H555" s="10" t="s">
        <v>527</v>
      </c>
      <c r="I555" s="10" t="s">
        <v>25</v>
      </c>
      <c r="J555" s="10" t="s">
        <v>528</v>
      </c>
      <c r="K555" s="10">
        <v>1</v>
      </c>
      <c r="L555" s="6">
        <v>5000000</v>
      </c>
      <c r="M555" s="6">
        <f t="shared" ref="M555:M562" si="187">K555*L555</f>
        <v>5000000</v>
      </c>
      <c r="N555" s="103" t="s">
        <v>192</v>
      </c>
      <c r="O555" s="103" t="s">
        <v>205</v>
      </c>
      <c r="P555" s="104">
        <v>0</v>
      </c>
      <c r="Q555" s="104">
        <v>0</v>
      </c>
      <c r="R555" s="104">
        <v>0</v>
      </c>
      <c r="S555" s="104">
        <v>0</v>
      </c>
      <c r="T555" s="104">
        <v>0</v>
      </c>
      <c r="U555" s="143">
        <v>0.5</v>
      </c>
      <c r="V555" s="104">
        <v>0</v>
      </c>
      <c r="W555" s="104">
        <v>0</v>
      </c>
      <c r="X555" s="104">
        <v>0</v>
      </c>
      <c r="Y555" s="104">
        <v>0</v>
      </c>
      <c r="Z555" s="104">
        <v>0</v>
      </c>
      <c r="AA555" s="104">
        <v>0.5</v>
      </c>
      <c r="AB555" s="198">
        <f t="shared" si="184"/>
        <v>1</v>
      </c>
      <c r="AC555" s="105">
        <v>0</v>
      </c>
      <c r="AD555" s="105">
        <v>0</v>
      </c>
      <c r="AE555" s="105">
        <v>0</v>
      </c>
      <c r="AF555" s="105">
        <v>0</v>
      </c>
      <c r="AG555" s="104">
        <v>0</v>
      </c>
      <c r="AH555" s="143">
        <v>0.5</v>
      </c>
      <c r="AI555" s="105">
        <v>0</v>
      </c>
      <c r="AJ555" s="105">
        <v>0</v>
      </c>
      <c r="AK555" s="105">
        <v>0</v>
      </c>
      <c r="AL555" s="105">
        <v>0</v>
      </c>
      <c r="AM555" s="105">
        <v>0</v>
      </c>
      <c r="AN555" s="105">
        <v>0</v>
      </c>
      <c r="AO555" s="21">
        <f>SUM(AC555:AN555)</f>
        <v>0.5</v>
      </c>
      <c r="AP555" s="189">
        <f t="shared" ref="AP555:AP562" si="188">+IFERROR(SUM(AC555:AH555)/SUM(P555:U555),"")</f>
        <v>1</v>
      </c>
      <c r="AQ555" s="91" t="str">
        <f>+IF(AP555="","",IF(AND(SUM($P555:U555)=1,SUM($AC555:AH555)=1),"TERMINADA",IF(SUM($P555:U555)=0,"SIN INICIAR",IF(AP555&gt;1,"ADELANTADA",IF(AP555&lt;0.6,"CRÍTICA",IF(AP555&lt;0.95,"EN PROCESO","GESTIÓN NORMAL"))))))</f>
        <v>GESTIÓN NORMAL</v>
      </c>
      <c r="AR555" s="38" t="str">
        <f t="shared" si="143"/>
        <v>J</v>
      </c>
      <c r="AS555" s="71" t="s">
        <v>1095</v>
      </c>
      <c r="AT555" s="71" t="s">
        <v>1095</v>
      </c>
      <c r="AU555" s="71"/>
      <c r="BA555" s="236">
        <f t="shared" si="151"/>
        <v>0.5</v>
      </c>
    </row>
    <row r="556" spans="1:53" ht="27.95" hidden="1" customHeight="1" outlineLevel="4" x14ac:dyDescent="0.2">
      <c r="A556" s="258"/>
      <c r="B556" s="273"/>
      <c r="C556" s="75" t="s">
        <v>518</v>
      </c>
      <c r="D556" s="10" t="s">
        <v>518</v>
      </c>
      <c r="E556" s="10" t="s">
        <v>526</v>
      </c>
      <c r="F556" s="29">
        <v>42376</v>
      </c>
      <c r="G556" s="5">
        <v>42460</v>
      </c>
      <c r="H556" s="10" t="s">
        <v>51</v>
      </c>
      <c r="I556" s="10" t="s">
        <v>529</v>
      </c>
      <c r="J556" s="10" t="s">
        <v>530</v>
      </c>
      <c r="K556" s="10">
        <v>2</v>
      </c>
      <c r="L556" s="6">
        <v>6000000</v>
      </c>
      <c r="M556" s="6">
        <f t="shared" si="187"/>
        <v>12000000</v>
      </c>
      <c r="N556" s="103" t="s">
        <v>192</v>
      </c>
      <c r="O556" s="103" t="s">
        <v>205</v>
      </c>
      <c r="P556" s="104">
        <v>0</v>
      </c>
      <c r="Q556" s="104">
        <v>0</v>
      </c>
      <c r="R556" s="104">
        <v>0</v>
      </c>
      <c r="S556" s="104">
        <v>0</v>
      </c>
      <c r="T556" s="104">
        <v>0</v>
      </c>
      <c r="U556" s="143">
        <v>0.5</v>
      </c>
      <c r="V556" s="104">
        <v>0</v>
      </c>
      <c r="W556" s="104">
        <v>0</v>
      </c>
      <c r="X556" s="104">
        <v>0</v>
      </c>
      <c r="Y556" s="104">
        <v>0</v>
      </c>
      <c r="Z556" s="104">
        <v>0</v>
      </c>
      <c r="AA556" s="104">
        <v>0.5</v>
      </c>
      <c r="AB556" s="198">
        <f t="shared" si="184"/>
        <v>1</v>
      </c>
      <c r="AC556" s="105">
        <v>0</v>
      </c>
      <c r="AD556" s="105">
        <v>0</v>
      </c>
      <c r="AE556" s="105">
        <v>0</v>
      </c>
      <c r="AF556" s="105">
        <v>0</v>
      </c>
      <c r="AG556" s="104">
        <v>0</v>
      </c>
      <c r="AH556" s="143">
        <v>0.5</v>
      </c>
      <c r="AI556" s="105">
        <v>0</v>
      </c>
      <c r="AJ556" s="105">
        <v>0</v>
      </c>
      <c r="AK556" s="105">
        <v>0</v>
      </c>
      <c r="AL556" s="105">
        <v>0</v>
      </c>
      <c r="AM556" s="105">
        <v>0</v>
      </c>
      <c r="AN556" s="105">
        <v>0</v>
      </c>
      <c r="AO556" s="21">
        <f>SUM(AC556:AN556)</f>
        <v>0.5</v>
      </c>
      <c r="AP556" s="189">
        <f t="shared" si="188"/>
        <v>1</v>
      </c>
      <c r="AQ556" s="91" t="str">
        <f>+IF(AP556="","",IF(AND(SUM($P556:U556)=1,SUM($AC556:AH556)=1),"TERMINADA",IF(SUM($P556:U556)=0,"SIN INICIAR",IF(AP556&gt;1,"ADELANTADA",IF(AP556&lt;0.6,"CRÍTICA",IF(AP556&lt;0.95,"EN PROCESO","GESTIÓN NORMAL"))))))</f>
        <v>GESTIÓN NORMAL</v>
      </c>
      <c r="AR556" s="38" t="str">
        <f t="shared" si="143"/>
        <v>J</v>
      </c>
      <c r="AS556" s="71" t="s">
        <v>1263</v>
      </c>
      <c r="AT556" s="71" t="s">
        <v>1263</v>
      </c>
      <c r="AU556" s="71"/>
      <c r="BA556" s="236">
        <f t="shared" si="151"/>
        <v>0.5</v>
      </c>
    </row>
    <row r="557" spans="1:53" ht="27.95" hidden="1" customHeight="1" outlineLevel="4" x14ac:dyDescent="0.2">
      <c r="A557" s="258"/>
      <c r="B557" s="273"/>
      <c r="C557" s="75" t="s">
        <v>518</v>
      </c>
      <c r="D557" s="10" t="s">
        <v>518</v>
      </c>
      <c r="E557" s="10" t="s">
        <v>526</v>
      </c>
      <c r="F557" s="29">
        <v>42376</v>
      </c>
      <c r="G557" s="5">
        <v>42460</v>
      </c>
      <c r="H557" s="10" t="s">
        <v>531</v>
      </c>
      <c r="I557" s="10" t="s">
        <v>33</v>
      </c>
      <c r="J557" s="10" t="s">
        <v>532</v>
      </c>
      <c r="K557" s="10">
        <v>1</v>
      </c>
      <c r="L557" s="6">
        <v>25000000</v>
      </c>
      <c r="M557" s="6">
        <f t="shared" si="187"/>
        <v>25000000</v>
      </c>
      <c r="N557" s="103" t="s">
        <v>192</v>
      </c>
      <c r="O557" s="103" t="s">
        <v>205</v>
      </c>
      <c r="P557" s="104">
        <v>0</v>
      </c>
      <c r="Q557" s="104">
        <v>0</v>
      </c>
      <c r="R557" s="104">
        <v>0</v>
      </c>
      <c r="S557" s="104">
        <v>0</v>
      </c>
      <c r="T557" s="104">
        <v>0</v>
      </c>
      <c r="U557" s="143">
        <v>0.5</v>
      </c>
      <c r="V557" s="104">
        <v>0</v>
      </c>
      <c r="W557" s="104">
        <v>0</v>
      </c>
      <c r="X557" s="104">
        <v>0</v>
      </c>
      <c r="Y557" s="104">
        <v>0</v>
      </c>
      <c r="Z557" s="104">
        <v>0</v>
      </c>
      <c r="AA557" s="104">
        <v>0.5</v>
      </c>
      <c r="AB557" s="198">
        <f t="shared" si="184"/>
        <v>1</v>
      </c>
      <c r="AC557" s="105">
        <v>0</v>
      </c>
      <c r="AD557" s="105">
        <v>0</v>
      </c>
      <c r="AE557" s="105">
        <v>0</v>
      </c>
      <c r="AF557" s="105">
        <v>0</v>
      </c>
      <c r="AG557" s="104">
        <v>0</v>
      </c>
      <c r="AH557" s="143">
        <v>0.5</v>
      </c>
      <c r="AI557" s="105">
        <v>0</v>
      </c>
      <c r="AJ557" s="105">
        <v>0</v>
      </c>
      <c r="AK557" s="105">
        <v>0</v>
      </c>
      <c r="AL557" s="105">
        <v>0</v>
      </c>
      <c r="AM557" s="105">
        <v>0</v>
      </c>
      <c r="AN557" s="105">
        <v>0</v>
      </c>
      <c r="AO557" s="21">
        <f>SUM(AC557:AN557)</f>
        <v>0.5</v>
      </c>
      <c r="AP557" s="189">
        <f t="shared" si="188"/>
        <v>1</v>
      </c>
      <c r="AQ557" s="91" t="str">
        <f>+IF(AP557="","",IF(AND(SUM($P557:U557)=1,SUM($AC557:AH557)=1),"TERMINADA",IF(SUM($P557:U557)=0,"SIN INICIAR",IF(AP557&gt;1,"ADELANTADA",IF(AP557&lt;0.6,"CRÍTICA",IF(AP557&lt;0.95,"EN PROCESO","GESTIÓN NORMAL"))))))</f>
        <v>GESTIÓN NORMAL</v>
      </c>
      <c r="AR557" s="38" t="str">
        <f t="shared" si="143"/>
        <v>J</v>
      </c>
      <c r="AS557" s="71" t="s">
        <v>1263</v>
      </c>
      <c r="AT557" s="71" t="s">
        <v>1263</v>
      </c>
      <c r="AU557" s="71"/>
      <c r="BA557" s="236">
        <f t="shared" si="151"/>
        <v>0.5</v>
      </c>
    </row>
    <row r="558" spans="1:53" ht="27.95" hidden="1" customHeight="1" outlineLevel="4" x14ac:dyDescent="0.2">
      <c r="A558" s="258"/>
      <c r="B558" s="273"/>
      <c r="C558" s="75" t="s">
        <v>518</v>
      </c>
      <c r="D558" s="10" t="s">
        <v>518</v>
      </c>
      <c r="E558" s="10" t="s">
        <v>526</v>
      </c>
      <c r="F558" s="29">
        <v>42376</v>
      </c>
      <c r="G558" s="5">
        <v>42460</v>
      </c>
      <c r="H558" s="10" t="s">
        <v>533</v>
      </c>
      <c r="I558" s="10" t="s">
        <v>36</v>
      </c>
      <c r="J558" s="10" t="s">
        <v>534</v>
      </c>
      <c r="K558" s="10">
        <v>1</v>
      </c>
      <c r="L558" s="6">
        <v>500000</v>
      </c>
      <c r="M558" s="6">
        <f t="shared" si="187"/>
        <v>500000</v>
      </c>
      <c r="N558" s="103" t="s">
        <v>192</v>
      </c>
      <c r="O558" s="103" t="s">
        <v>205</v>
      </c>
      <c r="P558" s="104">
        <v>0</v>
      </c>
      <c r="Q558" s="104">
        <v>0</v>
      </c>
      <c r="R558" s="104">
        <v>0</v>
      </c>
      <c r="S558" s="104">
        <v>0</v>
      </c>
      <c r="T558" s="104">
        <v>0</v>
      </c>
      <c r="U558" s="143">
        <v>0.5</v>
      </c>
      <c r="V558" s="104">
        <v>0</v>
      </c>
      <c r="W558" s="104">
        <v>0</v>
      </c>
      <c r="X558" s="104">
        <v>0</v>
      </c>
      <c r="Y558" s="104">
        <v>0</v>
      </c>
      <c r="Z558" s="104">
        <v>0</v>
      </c>
      <c r="AA558" s="104">
        <v>0.5</v>
      </c>
      <c r="AB558" s="198">
        <f t="shared" si="184"/>
        <v>1</v>
      </c>
      <c r="AC558" s="105">
        <v>0</v>
      </c>
      <c r="AD558" s="105">
        <v>0</v>
      </c>
      <c r="AE558" s="105">
        <v>0</v>
      </c>
      <c r="AF558" s="105">
        <v>0</v>
      </c>
      <c r="AG558" s="104">
        <v>0</v>
      </c>
      <c r="AH558" s="143">
        <v>0.5</v>
      </c>
      <c r="AI558" s="105">
        <v>0</v>
      </c>
      <c r="AJ558" s="105">
        <v>0</v>
      </c>
      <c r="AK558" s="105">
        <v>0</v>
      </c>
      <c r="AL558" s="105">
        <v>0</v>
      </c>
      <c r="AM558" s="105">
        <v>0</v>
      </c>
      <c r="AN558" s="105">
        <v>0</v>
      </c>
      <c r="AO558" s="21">
        <f>SUM(AC558:AN558)</f>
        <v>0.5</v>
      </c>
      <c r="AP558" s="189">
        <f t="shared" si="188"/>
        <v>1</v>
      </c>
      <c r="AQ558" s="91" t="str">
        <f>+IF(AP558="","",IF(AND(SUM($P558:U558)=1,SUM($AC558:AH558)=1),"TERMINADA",IF(SUM($P558:U558)=0,"SIN INICIAR",IF(AP558&gt;1,"ADELANTADA",IF(AP558&lt;0.6,"CRÍTICA",IF(AP558&lt;0.95,"EN PROCESO","GESTIÓN NORMAL"))))))</f>
        <v>GESTIÓN NORMAL</v>
      </c>
      <c r="AR558" s="38" t="str">
        <f t="shared" si="143"/>
        <v>J</v>
      </c>
      <c r="AS558" s="71" t="s">
        <v>1263</v>
      </c>
      <c r="AT558" s="71" t="s">
        <v>1263</v>
      </c>
      <c r="AU558" s="71"/>
      <c r="BA558" s="236">
        <f t="shared" si="151"/>
        <v>0.5</v>
      </c>
    </row>
    <row r="559" spans="1:53" ht="27.95" hidden="1" customHeight="1" outlineLevel="4" x14ac:dyDescent="0.2">
      <c r="A559" s="258"/>
      <c r="B559" s="273"/>
      <c r="C559" s="75" t="s">
        <v>518</v>
      </c>
      <c r="D559" s="10" t="s">
        <v>518</v>
      </c>
      <c r="E559" s="10" t="s">
        <v>526</v>
      </c>
      <c r="F559" s="29">
        <v>42376</v>
      </c>
      <c r="G559" s="29">
        <v>42460</v>
      </c>
      <c r="H559" s="26" t="s">
        <v>535</v>
      </c>
      <c r="I559" s="26" t="s">
        <v>36</v>
      </c>
      <c r="J559" s="26" t="s">
        <v>536</v>
      </c>
      <c r="K559" s="26">
        <v>1</v>
      </c>
      <c r="L559" s="13">
        <v>500000</v>
      </c>
      <c r="M559" s="13">
        <f t="shared" si="187"/>
        <v>500000</v>
      </c>
      <c r="N559" s="103" t="s">
        <v>192</v>
      </c>
      <c r="O559" s="103" t="s">
        <v>205</v>
      </c>
      <c r="P559" s="104">
        <v>0</v>
      </c>
      <c r="Q559" s="104">
        <v>0</v>
      </c>
      <c r="R559" s="104">
        <v>0</v>
      </c>
      <c r="S559" s="104">
        <v>0</v>
      </c>
      <c r="T559" s="104">
        <v>0</v>
      </c>
      <c r="U559" s="143">
        <v>0.5</v>
      </c>
      <c r="V559" s="104">
        <v>0</v>
      </c>
      <c r="W559" s="104">
        <v>0</v>
      </c>
      <c r="X559" s="104">
        <v>0</v>
      </c>
      <c r="Y559" s="104">
        <v>0</v>
      </c>
      <c r="Z559" s="104">
        <v>0</v>
      </c>
      <c r="AA559" s="104">
        <v>0.5</v>
      </c>
      <c r="AB559" s="198">
        <f t="shared" si="184"/>
        <v>1</v>
      </c>
      <c r="AC559" s="105">
        <v>0</v>
      </c>
      <c r="AD559" s="105">
        <v>0</v>
      </c>
      <c r="AE559" s="105">
        <v>0</v>
      </c>
      <c r="AF559" s="105">
        <v>0</v>
      </c>
      <c r="AG559" s="104">
        <v>0</v>
      </c>
      <c r="AH559" s="143">
        <v>0.5</v>
      </c>
      <c r="AI559" s="105">
        <v>0</v>
      </c>
      <c r="AJ559" s="105">
        <v>0</v>
      </c>
      <c r="AK559" s="105">
        <v>0</v>
      </c>
      <c r="AL559" s="105">
        <v>0</v>
      </c>
      <c r="AM559" s="105">
        <v>0</v>
      </c>
      <c r="AN559" s="105">
        <v>0</v>
      </c>
      <c r="AO559" s="21">
        <f>SUM(AC559:AN559)</f>
        <v>0.5</v>
      </c>
      <c r="AP559" s="189">
        <f t="shared" si="188"/>
        <v>1</v>
      </c>
      <c r="AQ559" s="91" t="str">
        <f>+IF(AP559="","",IF(AND(SUM($P559:U559)=1,SUM($AC559:AH559)=1),"TERMINADA",IF(SUM($P559:U559)=0,"SIN INICIAR",IF(AP559&gt;1,"ADELANTADA",IF(AP559&lt;0.6,"CRÍTICA",IF(AP559&lt;0.95,"EN PROCESO","GESTIÓN NORMAL"))))))</f>
        <v>GESTIÓN NORMAL</v>
      </c>
      <c r="AR559" s="38" t="str">
        <f t="shared" si="143"/>
        <v>J</v>
      </c>
      <c r="AS559" s="71" t="s">
        <v>1263</v>
      </c>
      <c r="AT559" s="71" t="s">
        <v>1263</v>
      </c>
      <c r="AU559" s="71"/>
      <c r="BA559" s="236">
        <f t="shared" si="151"/>
        <v>0.5</v>
      </c>
    </row>
    <row r="560" spans="1:53" ht="27.95" hidden="1" customHeight="1" outlineLevel="4" x14ac:dyDescent="0.2">
      <c r="A560" s="258"/>
      <c r="B560" s="273"/>
      <c r="C560" s="75" t="s">
        <v>518</v>
      </c>
      <c r="D560" s="10" t="s">
        <v>518</v>
      </c>
      <c r="E560" s="10" t="s">
        <v>519</v>
      </c>
      <c r="F560" s="29">
        <v>42376</v>
      </c>
      <c r="G560" s="29">
        <v>42724</v>
      </c>
      <c r="H560" s="26" t="s">
        <v>520</v>
      </c>
      <c r="I560" s="26" t="s">
        <v>14</v>
      </c>
      <c r="J560" s="26" t="s">
        <v>521</v>
      </c>
      <c r="K560" s="26">
        <v>4</v>
      </c>
      <c r="L560" s="13">
        <v>25600000</v>
      </c>
      <c r="M560" s="13">
        <f t="shared" si="187"/>
        <v>102400000</v>
      </c>
      <c r="N560" s="122" t="s">
        <v>205</v>
      </c>
      <c r="O560" s="122" t="s">
        <v>205</v>
      </c>
      <c r="P560" s="104">
        <v>0</v>
      </c>
      <c r="Q560" s="104">
        <v>0</v>
      </c>
      <c r="R560" s="104">
        <v>1</v>
      </c>
      <c r="S560" s="104">
        <v>0</v>
      </c>
      <c r="T560" s="104">
        <v>0</v>
      </c>
      <c r="U560" s="143">
        <v>0</v>
      </c>
      <c r="V560" s="104">
        <v>0</v>
      </c>
      <c r="W560" s="104">
        <v>0</v>
      </c>
      <c r="X560" s="104">
        <v>0</v>
      </c>
      <c r="Y560" s="104">
        <v>0</v>
      </c>
      <c r="Z560" s="104">
        <v>0</v>
      </c>
      <c r="AA560" s="104">
        <v>0</v>
      </c>
      <c r="AB560" s="198">
        <f t="shared" si="184"/>
        <v>1</v>
      </c>
      <c r="AC560" s="105">
        <v>0</v>
      </c>
      <c r="AD560" s="105">
        <v>0.5</v>
      </c>
      <c r="AE560" s="105">
        <v>0.5</v>
      </c>
      <c r="AF560" s="105">
        <v>0</v>
      </c>
      <c r="AG560" s="104">
        <v>0</v>
      </c>
      <c r="AH560" s="143">
        <v>0</v>
      </c>
      <c r="AI560" s="105">
        <v>0</v>
      </c>
      <c r="AJ560" s="105">
        <v>0</v>
      </c>
      <c r="AK560" s="105">
        <v>0</v>
      </c>
      <c r="AL560" s="105">
        <v>0</v>
      </c>
      <c r="AM560" s="105">
        <v>0</v>
      </c>
      <c r="AN560" s="105">
        <v>0</v>
      </c>
      <c r="AO560" s="21">
        <v>1</v>
      </c>
      <c r="AP560" s="189">
        <f t="shared" si="188"/>
        <v>1</v>
      </c>
      <c r="AQ560" s="91" t="str">
        <f>+IF(AP560="","",IF(AND(SUM($P560:U560)=1,SUM($AC560:AH560)=1),"TERMINADA",IF(SUM($P560:U560)=0,"SIN INICIAR",IF(AP560&gt;1,"ADELANTADA",IF(AP560&lt;0.6,"CRÍTICA",IF(AP560&lt;0.95,"EN PROCESO","GESTIÓN NORMAL"))))))</f>
        <v>TERMINADA</v>
      </c>
      <c r="AR560" s="38" t="str">
        <f t="shared" si="143"/>
        <v>B</v>
      </c>
      <c r="AS560" s="74" t="s">
        <v>1093</v>
      </c>
      <c r="AT560" s="74" t="s">
        <v>1093</v>
      </c>
      <c r="AU560" s="74"/>
      <c r="BA560" s="236">
        <f t="shared" si="151"/>
        <v>0</v>
      </c>
    </row>
    <row r="561" spans="1:53" ht="27.95" hidden="1" customHeight="1" outlineLevel="4" x14ac:dyDescent="0.2">
      <c r="A561" s="258"/>
      <c r="B561" s="273"/>
      <c r="C561" s="75" t="s">
        <v>518</v>
      </c>
      <c r="D561" s="10" t="s">
        <v>518</v>
      </c>
      <c r="E561" s="10" t="s">
        <v>519</v>
      </c>
      <c r="F561" s="29">
        <v>42376</v>
      </c>
      <c r="G561" s="29">
        <v>42724</v>
      </c>
      <c r="H561" s="26"/>
      <c r="I561" s="26" t="s">
        <v>14</v>
      </c>
      <c r="J561" s="26" t="s">
        <v>522</v>
      </c>
      <c r="K561" s="26">
        <v>2</v>
      </c>
      <c r="L561" s="13">
        <v>31200000</v>
      </c>
      <c r="M561" s="13">
        <f t="shared" si="187"/>
        <v>62400000</v>
      </c>
      <c r="N561" s="122" t="s">
        <v>205</v>
      </c>
      <c r="O561" s="122" t="s">
        <v>205</v>
      </c>
      <c r="P561" s="104">
        <v>0</v>
      </c>
      <c r="Q561" s="104">
        <v>0</v>
      </c>
      <c r="R561" s="104">
        <v>1</v>
      </c>
      <c r="S561" s="104">
        <v>0</v>
      </c>
      <c r="T561" s="104">
        <v>0</v>
      </c>
      <c r="U561" s="143">
        <v>0</v>
      </c>
      <c r="V561" s="104">
        <v>0</v>
      </c>
      <c r="W561" s="104">
        <v>0</v>
      </c>
      <c r="X561" s="104">
        <v>0</v>
      </c>
      <c r="Y561" s="104">
        <v>0</v>
      </c>
      <c r="Z561" s="104">
        <v>0</v>
      </c>
      <c r="AA561" s="104">
        <v>0</v>
      </c>
      <c r="AB561" s="198">
        <f t="shared" si="184"/>
        <v>1</v>
      </c>
      <c r="AC561" s="105">
        <v>0</v>
      </c>
      <c r="AD561" s="105">
        <v>0</v>
      </c>
      <c r="AE561" s="105">
        <v>1</v>
      </c>
      <c r="AF561" s="105">
        <v>0</v>
      </c>
      <c r="AG561" s="104">
        <v>0</v>
      </c>
      <c r="AH561" s="143">
        <v>0</v>
      </c>
      <c r="AI561" s="105">
        <v>0</v>
      </c>
      <c r="AJ561" s="105">
        <v>0</v>
      </c>
      <c r="AK561" s="105">
        <v>0</v>
      </c>
      <c r="AL561" s="105">
        <v>0</v>
      </c>
      <c r="AM561" s="105">
        <v>0</v>
      </c>
      <c r="AN561" s="105">
        <v>0</v>
      </c>
      <c r="AO561" s="21">
        <v>1</v>
      </c>
      <c r="AP561" s="189">
        <f t="shared" si="188"/>
        <v>1</v>
      </c>
      <c r="AQ561" s="91" t="str">
        <f>+IF(AP561="","",IF(AND(SUM($P561:U561)=1,SUM($AC561:AH561)=1),"TERMINADA",IF(SUM($P561:U561)=0,"SIN INICIAR",IF(AP561&gt;1,"ADELANTADA",IF(AP561&lt;0.6,"CRÍTICA",IF(AP561&lt;0.95,"EN PROCESO","GESTIÓN NORMAL"))))))</f>
        <v>TERMINADA</v>
      </c>
      <c r="AR561" s="38" t="str">
        <f t="shared" si="143"/>
        <v>B</v>
      </c>
      <c r="AS561" s="74" t="s">
        <v>1094</v>
      </c>
      <c r="AT561" s="74" t="s">
        <v>1094</v>
      </c>
      <c r="AU561" s="74"/>
      <c r="BA561" s="236">
        <f t="shared" si="151"/>
        <v>0</v>
      </c>
    </row>
    <row r="562" spans="1:53" ht="36.950000000000003" hidden="1" customHeight="1" outlineLevel="4" x14ac:dyDescent="0.2">
      <c r="A562" s="258"/>
      <c r="B562" s="273"/>
      <c r="C562" s="75" t="s">
        <v>518</v>
      </c>
      <c r="D562" s="10" t="s">
        <v>518</v>
      </c>
      <c r="E562" s="10" t="s">
        <v>523</v>
      </c>
      <c r="F562" s="29">
        <v>42376</v>
      </c>
      <c r="G562" s="29">
        <v>42460</v>
      </c>
      <c r="H562" s="26" t="s">
        <v>524</v>
      </c>
      <c r="I562" s="26" t="s">
        <v>25</v>
      </c>
      <c r="J562" s="26" t="s">
        <v>525</v>
      </c>
      <c r="K562" s="26">
        <v>1</v>
      </c>
      <c r="L562" s="13">
        <v>10000000</v>
      </c>
      <c r="M562" s="13">
        <f t="shared" si="187"/>
        <v>10000000</v>
      </c>
      <c r="N562" s="103" t="s">
        <v>192</v>
      </c>
      <c r="O562" s="103" t="s">
        <v>205</v>
      </c>
      <c r="P562" s="104">
        <v>0</v>
      </c>
      <c r="Q562" s="104">
        <v>0</v>
      </c>
      <c r="R562" s="104">
        <v>0</v>
      </c>
      <c r="S562" s="104">
        <v>0</v>
      </c>
      <c r="T562" s="104">
        <v>0</v>
      </c>
      <c r="U562" s="143">
        <v>0</v>
      </c>
      <c r="V562" s="104">
        <v>1</v>
      </c>
      <c r="W562" s="104">
        <v>0</v>
      </c>
      <c r="X562" s="104">
        <v>0</v>
      </c>
      <c r="Y562" s="104">
        <v>0</v>
      </c>
      <c r="Z562" s="104">
        <v>0</v>
      </c>
      <c r="AA562" s="104">
        <v>0</v>
      </c>
      <c r="AB562" s="198">
        <f t="shared" si="184"/>
        <v>1</v>
      </c>
      <c r="AC562" s="105">
        <v>0.12</v>
      </c>
      <c r="AD562" s="105">
        <v>0</v>
      </c>
      <c r="AE562" s="105">
        <v>0</v>
      </c>
      <c r="AF562" s="105">
        <v>0</v>
      </c>
      <c r="AG562" s="104">
        <v>0</v>
      </c>
      <c r="AH562" s="143">
        <v>0</v>
      </c>
      <c r="AI562" s="105">
        <v>0</v>
      </c>
      <c r="AJ562" s="105">
        <v>0</v>
      </c>
      <c r="AK562" s="105">
        <v>0</v>
      </c>
      <c r="AL562" s="105">
        <v>0</v>
      </c>
      <c r="AM562" s="105">
        <v>0</v>
      </c>
      <c r="AN562" s="105">
        <v>0</v>
      </c>
      <c r="AO562" s="21">
        <f>SUM(AC562:AN562)</f>
        <v>0.12</v>
      </c>
      <c r="AP562" s="189" t="str">
        <f t="shared" si="188"/>
        <v/>
      </c>
      <c r="AQ562" s="91" t="str">
        <f>+IF(AP562="","",IF(AND(SUM($P562:U562)=1,SUM($AC562:AH562)=1),"TERMINADA",IF(SUM($P562:U562)=0,"SIN INICIAR",IF(AP562&gt;1,"ADELANTADA",IF(AP562&lt;0.6,"CRÍTICA",IF(AP562&lt;0.95,"EN PROCESO","GESTIÓN NORMAL"))))))</f>
        <v/>
      </c>
      <c r="AR562" s="38" t="str">
        <f t="shared" si="143"/>
        <v/>
      </c>
      <c r="AS562" s="74" t="s">
        <v>1261</v>
      </c>
      <c r="AT562" s="74" t="s">
        <v>1492</v>
      </c>
      <c r="AU562" s="74"/>
      <c r="BA562" s="236">
        <f t="shared" si="151"/>
        <v>0.88</v>
      </c>
    </row>
    <row r="563" spans="1:53" ht="41.1" hidden="1" customHeight="1" outlineLevel="3" x14ac:dyDescent="0.2">
      <c r="A563" s="258"/>
      <c r="B563" s="273"/>
      <c r="C563" s="250" t="s">
        <v>1340</v>
      </c>
      <c r="D563" s="269"/>
      <c r="E563" s="269"/>
      <c r="F563" s="82"/>
      <c r="G563" s="82"/>
      <c r="H563" s="1"/>
      <c r="I563" s="1"/>
      <c r="J563" s="82"/>
      <c r="K563" s="82"/>
      <c r="L563" s="82"/>
      <c r="M563" s="82"/>
      <c r="N563" s="68"/>
      <c r="O563" s="68"/>
      <c r="P563" s="69"/>
      <c r="Q563" s="69"/>
      <c r="R563" s="69"/>
      <c r="S563" s="69"/>
      <c r="T563" s="69"/>
      <c r="U563" s="144"/>
      <c r="V563" s="69"/>
      <c r="W563" s="69"/>
      <c r="X563" s="69"/>
      <c r="Y563" s="69"/>
      <c r="Z563" s="69"/>
      <c r="AA563" s="69"/>
      <c r="AB563" s="200"/>
      <c r="AC563" s="69"/>
      <c r="AD563" s="69"/>
      <c r="AE563" s="69"/>
      <c r="AF563" s="69"/>
      <c r="AG563" s="69"/>
      <c r="AH563" s="144"/>
      <c r="AI563" s="69"/>
      <c r="AJ563" s="69"/>
      <c r="AK563" s="69"/>
      <c r="AL563" s="69"/>
      <c r="AM563" s="69"/>
      <c r="AN563" s="182"/>
      <c r="AO563" s="190">
        <f>SUBTOTAL(1,AO555:AO562)</f>
        <v>0.57750000000000001</v>
      </c>
      <c r="AP563" s="190">
        <f>SUBTOTAL(1,AP555:AP562)</f>
        <v>1</v>
      </c>
      <c r="AQ563" s="91" t="str">
        <f t="shared" ref="AQ563" si="189">+IF(AP563="","",IF(AP563&gt;1,"ADELANTADA",IF(AP563&lt;0.6,"CRÍTICA",IF(AP563&lt;0.95,"EN PROCESO","GESTIÓN NORMAL"))))</f>
        <v>GESTIÓN NORMAL</v>
      </c>
      <c r="AR563" s="38" t="str">
        <f t="shared" si="143"/>
        <v>J</v>
      </c>
      <c r="AS563" s="74"/>
      <c r="AT563" s="74"/>
      <c r="AU563" s="74"/>
      <c r="BA563" s="236">
        <f t="shared" si="151"/>
        <v>0.42249999999999999</v>
      </c>
    </row>
    <row r="564" spans="1:53" ht="27.95" hidden="1" customHeight="1" outlineLevel="4" x14ac:dyDescent="0.2">
      <c r="A564" s="258"/>
      <c r="B564" s="273"/>
      <c r="C564" s="75" t="s">
        <v>461</v>
      </c>
      <c r="D564" s="10" t="s">
        <v>461</v>
      </c>
      <c r="E564" s="10" t="s">
        <v>462</v>
      </c>
      <c r="F564" s="29">
        <v>42376</v>
      </c>
      <c r="G564" s="29">
        <v>42719</v>
      </c>
      <c r="H564" s="26" t="s">
        <v>452</v>
      </c>
      <c r="I564" s="26" t="s">
        <v>463</v>
      </c>
      <c r="J564" s="26" t="s">
        <v>464</v>
      </c>
      <c r="K564" s="26">
        <v>600</v>
      </c>
      <c r="L564" s="13">
        <v>90000</v>
      </c>
      <c r="M564" s="13">
        <f>+L564*K564</f>
        <v>54000000</v>
      </c>
      <c r="N564" s="122" t="s">
        <v>907</v>
      </c>
      <c r="O564" s="122" t="s">
        <v>907</v>
      </c>
      <c r="P564" s="104">
        <v>0</v>
      </c>
      <c r="Q564" s="104">
        <v>0</v>
      </c>
      <c r="R564" s="104">
        <v>0</v>
      </c>
      <c r="S564" s="104">
        <v>0.2</v>
      </c>
      <c r="T564" s="104">
        <v>0.2</v>
      </c>
      <c r="U564" s="143">
        <v>0.2</v>
      </c>
      <c r="V564" s="104">
        <v>0.2</v>
      </c>
      <c r="W564" s="104">
        <v>0.2</v>
      </c>
      <c r="X564" s="104">
        <v>0</v>
      </c>
      <c r="Y564" s="104">
        <v>0.8</v>
      </c>
      <c r="Z564" s="104">
        <v>0</v>
      </c>
      <c r="AA564" s="104">
        <v>0</v>
      </c>
      <c r="AB564" s="198">
        <f t="shared" si="184"/>
        <v>1.8</v>
      </c>
      <c r="AC564" s="105">
        <v>0</v>
      </c>
      <c r="AD564" s="105">
        <v>0</v>
      </c>
      <c r="AE564" s="105">
        <v>0</v>
      </c>
      <c r="AF564" s="105">
        <v>0.2</v>
      </c>
      <c r="AG564" s="104">
        <v>0.2</v>
      </c>
      <c r="AH564" s="143">
        <v>0.2</v>
      </c>
      <c r="AI564" s="105">
        <v>0</v>
      </c>
      <c r="AJ564" s="105">
        <v>0</v>
      </c>
      <c r="AK564" s="105">
        <v>0</v>
      </c>
      <c r="AL564" s="105">
        <v>0</v>
      </c>
      <c r="AM564" s="105">
        <v>0</v>
      </c>
      <c r="AN564" s="105">
        <v>0</v>
      </c>
      <c r="AO564" s="21">
        <v>0</v>
      </c>
      <c r="AP564" s="189">
        <f t="shared" ref="AP564:AP567" si="190">+IFERROR(SUM(AC564:AH564)/SUM(P564:U564),"")</f>
        <v>1</v>
      </c>
      <c r="AQ564" s="91" t="str">
        <f>+IF(AP564="","",IF(AND(SUM($P564:U564)=1,SUM($AC564:AH564)=1),"TERMINADA",IF(SUM($P564:U564)=0,"SIN INICIAR",IF(AP564&gt;1,"ADELANTADA",IF(AP564&lt;0.6,"CRÍTICA",IF(AP564&lt;0.95,"EN PROCESO","GESTIÓN NORMAL"))))))</f>
        <v>GESTIÓN NORMAL</v>
      </c>
      <c r="AR564" s="38" t="str">
        <f t="shared" si="143"/>
        <v>J</v>
      </c>
      <c r="AS564" s="74" t="s">
        <v>1081</v>
      </c>
      <c r="AT564" s="74"/>
      <c r="AU564" s="74"/>
      <c r="BA564" s="236">
        <f t="shared" si="151"/>
        <v>1</v>
      </c>
    </row>
    <row r="565" spans="1:53" ht="27.95" hidden="1" customHeight="1" outlineLevel="4" x14ac:dyDescent="0.2">
      <c r="A565" s="258"/>
      <c r="B565" s="273"/>
      <c r="C565" s="75" t="s">
        <v>461</v>
      </c>
      <c r="D565" s="10" t="s">
        <v>461</v>
      </c>
      <c r="E565" s="10" t="s">
        <v>465</v>
      </c>
      <c r="F565" s="29">
        <v>42376</v>
      </c>
      <c r="G565" s="29">
        <v>42719</v>
      </c>
      <c r="H565" s="26" t="s">
        <v>466</v>
      </c>
      <c r="I565" s="26" t="s">
        <v>27</v>
      </c>
      <c r="J565" s="26" t="s">
        <v>467</v>
      </c>
      <c r="K565" s="26">
        <v>2</v>
      </c>
      <c r="L565" s="13">
        <v>7000000</v>
      </c>
      <c r="M565" s="13">
        <f>+K565*L565</f>
        <v>14000000</v>
      </c>
      <c r="N565" s="122" t="s">
        <v>192</v>
      </c>
      <c r="O565" s="122" t="s">
        <v>201</v>
      </c>
      <c r="P565" s="104">
        <v>0</v>
      </c>
      <c r="Q565" s="104">
        <v>0</v>
      </c>
      <c r="R565" s="104">
        <v>0</v>
      </c>
      <c r="S565" s="104">
        <v>0.5</v>
      </c>
      <c r="T565" s="104">
        <v>0</v>
      </c>
      <c r="U565" s="143">
        <v>0</v>
      </c>
      <c r="V565" s="104">
        <v>0</v>
      </c>
      <c r="W565" s="104">
        <v>0</v>
      </c>
      <c r="X565" s="104">
        <v>0</v>
      </c>
      <c r="Y565" s="104">
        <v>0.5</v>
      </c>
      <c r="Z565" s="104">
        <v>0</v>
      </c>
      <c r="AA565" s="104">
        <v>0</v>
      </c>
      <c r="AB565" s="198">
        <f t="shared" si="184"/>
        <v>1</v>
      </c>
      <c r="AC565" s="105">
        <v>0</v>
      </c>
      <c r="AD565" s="105">
        <v>0</v>
      </c>
      <c r="AE565" s="105">
        <v>0</v>
      </c>
      <c r="AF565" s="105">
        <v>0</v>
      </c>
      <c r="AG565" s="104">
        <v>0.5</v>
      </c>
      <c r="AH565" s="143">
        <v>0</v>
      </c>
      <c r="AI565" s="105">
        <v>0</v>
      </c>
      <c r="AJ565" s="105">
        <v>0</v>
      </c>
      <c r="AK565" s="105">
        <v>0</v>
      </c>
      <c r="AL565" s="105">
        <v>0</v>
      </c>
      <c r="AM565" s="105">
        <v>0</v>
      </c>
      <c r="AN565" s="105">
        <v>0</v>
      </c>
      <c r="AO565" s="21">
        <v>1</v>
      </c>
      <c r="AP565" s="189">
        <f t="shared" si="190"/>
        <v>1</v>
      </c>
      <c r="AQ565" s="91" t="str">
        <f>+IF(AP565="","",IF(AND(SUM($P565:U565)=1,SUM($AC565:AH565)=1),"TERMINADA",IF(SUM($P565:U565)=0,"SIN INICIAR",IF(AP565&gt;1,"ADELANTADA",IF(AP565&lt;0.6,"CRÍTICA",IF(AP565&lt;0.95,"EN PROCESO","GESTIÓN NORMAL"))))))</f>
        <v>GESTIÓN NORMAL</v>
      </c>
      <c r="AR565" s="38" t="str">
        <f t="shared" si="143"/>
        <v>J</v>
      </c>
      <c r="AS565" s="74" t="s">
        <v>1082</v>
      </c>
      <c r="AT565" s="74"/>
      <c r="AU565" s="74"/>
      <c r="BA565" s="236">
        <f t="shared" si="151"/>
        <v>0</v>
      </c>
    </row>
    <row r="566" spans="1:53" ht="27.95" hidden="1" customHeight="1" outlineLevel="4" x14ac:dyDescent="0.2">
      <c r="A566" s="258"/>
      <c r="B566" s="273"/>
      <c r="C566" s="75" t="s">
        <v>461</v>
      </c>
      <c r="D566" s="10" t="s">
        <v>461</v>
      </c>
      <c r="E566" s="10" t="s">
        <v>472</v>
      </c>
      <c r="F566" s="29">
        <v>42376</v>
      </c>
      <c r="G566" s="29">
        <v>42460</v>
      </c>
      <c r="H566" s="26" t="s">
        <v>473</v>
      </c>
      <c r="I566" s="26" t="s">
        <v>36</v>
      </c>
      <c r="J566" s="26" t="s">
        <v>474</v>
      </c>
      <c r="K566" s="26">
        <v>1</v>
      </c>
      <c r="L566" s="13">
        <v>15000000</v>
      </c>
      <c r="M566" s="13">
        <f>+K566*L566</f>
        <v>15000000</v>
      </c>
      <c r="N566" s="122" t="s">
        <v>192</v>
      </c>
      <c r="O566" s="122" t="s">
        <v>201</v>
      </c>
      <c r="P566" s="104">
        <v>0</v>
      </c>
      <c r="Q566" s="104">
        <v>0</v>
      </c>
      <c r="R566" s="104">
        <v>0</v>
      </c>
      <c r="S566" s="104">
        <v>1</v>
      </c>
      <c r="T566" s="104">
        <v>0</v>
      </c>
      <c r="U566" s="143">
        <v>0</v>
      </c>
      <c r="V566" s="104">
        <v>0</v>
      </c>
      <c r="W566" s="104">
        <v>0</v>
      </c>
      <c r="X566" s="104">
        <v>0</v>
      </c>
      <c r="Y566" s="104">
        <v>0</v>
      </c>
      <c r="Z566" s="104">
        <v>0</v>
      </c>
      <c r="AA566" s="104">
        <v>0</v>
      </c>
      <c r="AB566" s="198">
        <f t="shared" si="184"/>
        <v>1</v>
      </c>
      <c r="AC566" s="105">
        <v>0</v>
      </c>
      <c r="AD566" s="105">
        <v>0</v>
      </c>
      <c r="AE566" s="105">
        <v>0</v>
      </c>
      <c r="AF566" s="105">
        <v>0</v>
      </c>
      <c r="AG566" s="104">
        <v>1</v>
      </c>
      <c r="AH566" s="143">
        <v>0</v>
      </c>
      <c r="AI566" s="105">
        <v>0</v>
      </c>
      <c r="AJ566" s="105">
        <v>0</v>
      </c>
      <c r="AK566" s="105">
        <v>0</v>
      </c>
      <c r="AL566" s="105">
        <v>0</v>
      </c>
      <c r="AM566" s="105">
        <v>0</v>
      </c>
      <c r="AN566" s="105">
        <v>0</v>
      </c>
      <c r="AO566" s="21">
        <v>1</v>
      </c>
      <c r="AP566" s="189">
        <f t="shared" si="190"/>
        <v>1</v>
      </c>
      <c r="AQ566" s="91" t="str">
        <f>+IF(AP566="","",IF(AND(SUM($P566:U566)=1,SUM($AC566:AH566)=1),"TERMINADA",IF(SUM($P566:U566)=0,"SIN INICIAR",IF(AP566&gt;1,"ADELANTADA",IF(AP566&lt;0.6,"CRÍTICA",IF(AP566&lt;0.95,"EN PROCESO","GESTIÓN NORMAL"))))))</f>
        <v>TERMINADA</v>
      </c>
      <c r="AR566" s="38" t="str">
        <f t="shared" si="143"/>
        <v>B</v>
      </c>
      <c r="AS566" s="74" t="s">
        <v>1082</v>
      </c>
      <c r="AT566" s="74"/>
      <c r="AU566" s="74"/>
      <c r="BA566" s="236">
        <f t="shared" si="151"/>
        <v>0</v>
      </c>
    </row>
    <row r="567" spans="1:53" ht="27.95" hidden="1" customHeight="1" outlineLevel="4" x14ac:dyDescent="0.2">
      <c r="A567" s="258"/>
      <c r="B567" s="273"/>
      <c r="C567" s="75" t="s">
        <v>461</v>
      </c>
      <c r="D567" s="10" t="s">
        <v>461</v>
      </c>
      <c r="E567" s="10" t="s">
        <v>468</v>
      </c>
      <c r="F567" s="29">
        <v>42376</v>
      </c>
      <c r="G567" s="29">
        <v>42719</v>
      </c>
      <c r="H567" s="26" t="s">
        <v>469</v>
      </c>
      <c r="I567" s="26" t="s">
        <v>470</v>
      </c>
      <c r="J567" s="26" t="s">
        <v>471</v>
      </c>
      <c r="K567" s="26">
        <v>2</v>
      </c>
      <c r="L567" s="13">
        <v>90000</v>
      </c>
      <c r="M567" s="13">
        <v>1800000</v>
      </c>
      <c r="N567" s="122" t="s">
        <v>192</v>
      </c>
      <c r="O567" s="122" t="s">
        <v>201</v>
      </c>
      <c r="P567" s="104">
        <v>0</v>
      </c>
      <c r="Q567" s="104">
        <v>0</v>
      </c>
      <c r="R567" s="104">
        <v>0</v>
      </c>
      <c r="S567" s="104">
        <v>0</v>
      </c>
      <c r="T567" s="104">
        <v>0</v>
      </c>
      <c r="U567" s="143">
        <v>0</v>
      </c>
      <c r="V567" s="104">
        <v>0</v>
      </c>
      <c r="W567" s="104">
        <v>0</v>
      </c>
      <c r="X567" s="104">
        <v>0</v>
      </c>
      <c r="Y567" s="104">
        <v>1</v>
      </c>
      <c r="Z567" s="104">
        <v>0</v>
      </c>
      <c r="AA567" s="104">
        <v>0</v>
      </c>
      <c r="AB567" s="198">
        <f t="shared" si="184"/>
        <v>1</v>
      </c>
      <c r="AC567" s="105">
        <v>0</v>
      </c>
      <c r="AD567" s="105">
        <v>0</v>
      </c>
      <c r="AE567" s="105">
        <v>1</v>
      </c>
      <c r="AF567" s="105">
        <v>0</v>
      </c>
      <c r="AG567" s="104">
        <v>0</v>
      </c>
      <c r="AH567" s="143">
        <v>0</v>
      </c>
      <c r="AI567" s="105">
        <v>0</v>
      </c>
      <c r="AJ567" s="105">
        <v>0</v>
      </c>
      <c r="AK567" s="105">
        <v>0</v>
      </c>
      <c r="AL567" s="105">
        <v>0</v>
      </c>
      <c r="AM567" s="105">
        <v>0</v>
      </c>
      <c r="AN567" s="105">
        <v>0</v>
      </c>
      <c r="AO567" s="21">
        <v>1</v>
      </c>
      <c r="AP567" s="189" t="str">
        <f t="shared" si="190"/>
        <v/>
      </c>
      <c r="AQ567" s="91" t="str">
        <f>+IF(AP567="","",IF(AND(SUM($P567:U567)=1,SUM($AC567:AH567)=1),"TERMINADA",IF(SUM($P567:U567)=0,"SIN INICIAR",IF(AP567&gt;1,"ADELANTADA",IF(AP567&lt;0.6,"CRÍTICA",IF(AP567&lt;0.95,"EN PROCESO","GESTIÓN NORMAL"))))))</f>
        <v/>
      </c>
      <c r="AR567" s="38" t="str">
        <f t="shared" si="143"/>
        <v/>
      </c>
      <c r="AS567" s="74" t="s">
        <v>1082</v>
      </c>
      <c r="AT567" s="74"/>
      <c r="AU567" s="74"/>
      <c r="BA567" s="236">
        <f t="shared" si="151"/>
        <v>0</v>
      </c>
    </row>
    <row r="568" spans="1:53" ht="35.1" hidden="1" customHeight="1" outlineLevel="3" thickBot="1" x14ac:dyDescent="0.25">
      <c r="A568" s="258"/>
      <c r="B568" s="273"/>
      <c r="C568" s="253" t="s">
        <v>1341</v>
      </c>
      <c r="D568" s="268"/>
      <c r="E568" s="268"/>
      <c r="F568" s="124"/>
      <c r="G568" s="124"/>
      <c r="H568" s="125"/>
      <c r="I568" s="125"/>
      <c r="J568" s="124"/>
      <c r="K568" s="124"/>
      <c r="L568" s="124"/>
      <c r="M568" s="124"/>
      <c r="N568" s="126"/>
      <c r="O568" s="126"/>
      <c r="P568" s="69"/>
      <c r="Q568" s="69"/>
      <c r="R568" s="69"/>
      <c r="S568" s="69"/>
      <c r="T568" s="69"/>
      <c r="U568" s="144"/>
      <c r="V568" s="69"/>
      <c r="W568" s="69"/>
      <c r="X568" s="69"/>
      <c r="Y568" s="69"/>
      <c r="Z568" s="69"/>
      <c r="AA568" s="69"/>
      <c r="AB568" s="200"/>
      <c r="AC568" s="69"/>
      <c r="AD568" s="69"/>
      <c r="AE568" s="69"/>
      <c r="AF568" s="69"/>
      <c r="AG568" s="69"/>
      <c r="AH568" s="144"/>
      <c r="AI568" s="69"/>
      <c r="AJ568" s="69"/>
      <c r="AK568" s="69"/>
      <c r="AL568" s="69"/>
      <c r="AM568" s="69"/>
      <c r="AN568" s="182"/>
      <c r="AO568" s="190">
        <f>SUBTOTAL(1,AO564:AO567)</f>
        <v>0.75</v>
      </c>
      <c r="AP568" s="207">
        <f>SUBTOTAL(1,AP564:AP567)</f>
        <v>1</v>
      </c>
      <c r="AQ568" s="91" t="str">
        <f>+IF(AP568="","",IF(AP568&gt;1,"ADELANTADA",IF(AP568&lt;0.6,"CRÍTICA",IF(AP568&lt;0.95,"EN PROCESO","GESTIÓN NORMAL"))))</f>
        <v>GESTIÓN NORMAL</v>
      </c>
      <c r="AR568" s="38" t="str">
        <f t="shared" si="143"/>
        <v>J</v>
      </c>
      <c r="AS568" s="74"/>
      <c r="AT568" s="74"/>
      <c r="AU568" s="74"/>
      <c r="BA568" s="236">
        <f t="shared" si="151"/>
        <v>0.25</v>
      </c>
    </row>
    <row r="569" spans="1:53" ht="39.950000000000003" customHeight="1" outlineLevel="2" collapsed="1" thickBot="1" x14ac:dyDescent="0.25">
      <c r="A569" s="258"/>
      <c r="B569" s="243" t="s">
        <v>1289</v>
      </c>
      <c r="C569" s="244"/>
      <c r="D569" s="244"/>
      <c r="E569" s="244"/>
      <c r="F569" s="244"/>
      <c r="G569" s="244"/>
      <c r="H569" s="244"/>
      <c r="I569" s="244"/>
      <c r="J569" s="244"/>
      <c r="K569" s="244"/>
      <c r="L569" s="244"/>
      <c r="M569" s="244"/>
      <c r="N569" s="244"/>
      <c r="O569" s="245"/>
      <c r="P569" s="123"/>
      <c r="Q569" s="123"/>
      <c r="R569" s="123"/>
      <c r="S569" s="123"/>
      <c r="T569" s="123"/>
      <c r="U569" s="147"/>
      <c r="V569" s="123"/>
      <c r="W569" s="123"/>
      <c r="X569" s="123"/>
      <c r="Y569" s="123"/>
      <c r="Z569" s="123"/>
      <c r="AA569" s="123"/>
      <c r="AB569" s="195"/>
      <c r="AC569" s="123"/>
      <c r="AD569" s="123"/>
      <c r="AE569" s="123"/>
      <c r="AF569" s="123"/>
      <c r="AG569" s="123"/>
      <c r="AH569" s="147"/>
      <c r="AI569" s="123"/>
      <c r="AJ569" s="123"/>
      <c r="AK569" s="123"/>
      <c r="AL569" s="123"/>
      <c r="AM569" s="123"/>
      <c r="AN569" s="123"/>
      <c r="AO569" s="209">
        <f>+AVERAGE(AO543,AO554,AO563,AO568)</f>
        <v>0.55619642857142859</v>
      </c>
      <c r="AP569" s="208">
        <f>+AVERAGE(AP543,AP554,AP563,AP568)</f>
        <v>0.91703703703703709</v>
      </c>
      <c r="AQ569" s="91" t="str">
        <f>+IF(AP569="","",IF(AP569&gt;1,"ADELANTADA",IF(AP569&lt;0.6,"CRÍTICA",IF(AP569&lt;0.95,"EN PROCESO","GESTIÓN NORMAL"))))</f>
        <v>EN PROCESO</v>
      </c>
      <c r="AR569" s="38" t="str">
        <f t="shared" si="143"/>
        <v>K</v>
      </c>
      <c r="AS569" s="74"/>
      <c r="AT569" s="160"/>
      <c r="AU569" s="160"/>
      <c r="BA569" s="236">
        <f t="shared" si="151"/>
        <v>0.44380357142857141</v>
      </c>
    </row>
    <row r="570" spans="1:53" ht="27.95" hidden="1" customHeight="1" outlineLevel="4" x14ac:dyDescent="0.2">
      <c r="A570" s="258"/>
      <c r="B570" s="272" t="s">
        <v>950</v>
      </c>
      <c r="C570" s="113" t="s">
        <v>553</v>
      </c>
      <c r="D570" s="97" t="s">
        <v>553</v>
      </c>
      <c r="E570" s="97" t="s">
        <v>558</v>
      </c>
      <c r="F570" s="119">
        <v>42376</v>
      </c>
      <c r="G570" s="119">
        <v>42724</v>
      </c>
      <c r="H570" s="118" t="s">
        <v>559</v>
      </c>
      <c r="I570" s="118" t="s">
        <v>549</v>
      </c>
      <c r="J570" s="118" t="s">
        <v>557</v>
      </c>
      <c r="K570" s="118">
        <v>0</v>
      </c>
      <c r="L570" s="120">
        <v>0</v>
      </c>
      <c r="M570" s="120">
        <v>0</v>
      </c>
      <c r="N570" s="100" t="s">
        <v>192</v>
      </c>
      <c r="O570" s="100" t="s">
        <v>210</v>
      </c>
      <c r="P570" s="101">
        <v>0</v>
      </c>
      <c r="Q570" s="101">
        <v>0</v>
      </c>
      <c r="R570" s="101">
        <v>0</v>
      </c>
      <c r="S570" s="101">
        <v>0.25</v>
      </c>
      <c r="T570" s="101">
        <v>0.5</v>
      </c>
      <c r="U570" s="142">
        <v>0</v>
      </c>
      <c r="V570" s="101">
        <v>0</v>
      </c>
      <c r="W570" s="101">
        <v>0</v>
      </c>
      <c r="X570" s="101">
        <v>0.25</v>
      </c>
      <c r="Y570" s="101">
        <v>0</v>
      </c>
      <c r="Z570" s="101">
        <v>0</v>
      </c>
      <c r="AA570" s="101">
        <v>0</v>
      </c>
      <c r="AB570" s="198">
        <f t="shared" ref="AB570:AB571" si="191">SUM(P570:AA570)</f>
        <v>1</v>
      </c>
      <c r="AC570" s="102">
        <v>0</v>
      </c>
      <c r="AD570" s="102">
        <v>0</v>
      </c>
      <c r="AE570" s="102">
        <v>0</v>
      </c>
      <c r="AF570" s="102">
        <v>0.25</v>
      </c>
      <c r="AG570" s="101">
        <v>0.5</v>
      </c>
      <c r="AH570" s="142">
        <v>0</v>
      </c>
      <c r="AI570" s="102">
        <v>0</v>
      </c>
      <c r="AJ570" s="102">
        <v>0</v>
      </c>
      <c r="AK570" s="102">
        <v>0</v>
      </c>
      <c r="AL570" s="102">
        <v>0</v>
      </c>
      <c r="AM570" s="102">
        <v>0</v>
      </c>
      <c r="AN570" s="102">
        <v>0</v>
      </c>
      <c r="AO570" s="21">
        <f>SUM(AC570:AN570)</f>
        <v>0.75</v>
      </c>
      <c r="AP570" s="205">
        <f t="shared" ref="AP570:AP571" si="192">+IFERROR(SUM(AC570:AH570)/SUM(P570:U570),"")</f>
        <v>1</v>
      </c>
      <c r="AQ570" s="91" t="str">
        <f>+IF(AP570="","",IF(AND(SUM($P570:U570)=1,SUM($AC570:AH570)=1),"TERMINADA",IF(SUM($P570:U570)=0,"SIN INICIAR",IF(AP570&gt;1,"ADELANTADA",IF(AP570&lt;0.6,"CRÍTICA",IF(AP570&lt;0.95,"EN PROCESO","GESTIÓN NORMAL"))))))</f>
        <v>GESTIÓN NORMAL</v>
      </c>
      <c r="AR570" s="38" t="str">
        <f t="shared" si="143"/>
        <v>J</v>
      </c>
      <c r="AS570" s="71" t="s">
        <v>1114</v>
      </c>
      <c r="AT570" s="71" t="s">
        <v>1114</v>
      </c>
      <c r="AU570" s="71"/>
      <c r="BA570" s="236">
        <f t="shared" si="151"/>
        <v>0.25</v>
      </c>
    </row>
    <row r="571" spans="1:53" ht="27.95" hidden="1" customHeight="1" outlineLevel="4" x14ac:dyDescent="0.2">
      <c r="A571" s="258"/>
      <c r="B571" s="273"/>
      <c r="C571" s="75" t="s">
        <v>553</v>
      </c>
      <c r="D571" s="10" t="s">
        <v>553</v>
      </c>
      <c r="E571" s="10" t="s">
        <v>554</v>
      </c>
      <c r="F571" s="29">
        <v>42376</v>
      </c>
      <c r="G571" s="29">
        <v>42724</v>
      </c>
      <c r="H571" s="26" t="s">
        <v>555</v>
      </c>
      <c r="I571" s="26" t="s">
        <v>549</v>
      </c>
      <c r="J571" s="26" t="s">
        <v>556</v>
      </c>
      <c r="K571" s="26">
        <v>4</v>
      </c>
      <c r="L571" s="13">
        <v>5000000</v>
      </c>
      <c r="M571" s="13">
        <f>L571*K571</f>
        <v>20000000</v>
      </c>
      <c r="N571" s="103" t="s">
        <v>192</v>
      </c>
      <c r="O571" s="103" t="s">
        <v>210</v>
      </c>
      <c r="P571" s="104">
        <v>0</v>
      </c>
      <c r="Q571" s="104">
        <v>0</v>
      </c>
      <c r="R571" s="104">
        <v>0</v>
      </c>
      <c r="S571" s="104">
        <v>0.25</v>
      </c>
      <c r="T571" s="104">
        <v>0.5</v>
      </c>
      <c r="U571" s="143">
        <v>0</v>
      </c>
      <c r="V571" s="104">
        <v>0</v>
      </c>
      <c r="W571" s="104">
        <v>0</v>
      </c>
      <c r="X571" s="104">
        <v>0.25</v>
      </c>
      <c r="Y571" s="104">
        <v>0</v>
      </c>
      <c r="Z571" s="104">
        <v>0</v>
      </c>
      <c r="AA571" s="104">
        <v>0</v>
      </c>
      <c r="AB571" s="198">
        <f t="shared" si="191"/>
        <v>1</v>
      </c>
      <c r="AC571" s="105">
        <v>0</v>
      </c>
      <c r="AD571" s="105">
        <v>0</v>
      </c>
      <c r="AE571" s="105">
        <v>0</v>
      </c>
      <c r="AF571" s="105">
        <v>0.25</v>
      </c>
      <c r="AG571" s="104">
        <v>0.5</v>
      </c>
      <c r="AH571" s="143">
        <v>0</v>
      </c>
      <c r="AI571" s="105">
        <v>0</v>
      </c>
      <c r="AJ571" s="105">
        <v>0</v>
      </c>
      <c r="AK571" s="105">
        <v>0</v>
      </c>
      <c r="AL571" s="105">
        <v>0</v>
      </c>
      <c r="AM571" s="105">
        <v>0</v>
      </c>
      <c r="AN571" s="105">
        <v>0</v>
      </c>
      <c r="AO571" s="21">
        <f>SUM(AC571:AN571)</f>
        <v>0.75</v>
      </c>
      <c r="AP571" s="189">
        <f t="shared" si="192"/>
        <v>1</v>
      </c>
      <c r="AQ571" s="91" t="str">
        <f>+IF(AP571="","",IF(AND(SUM($P571:U571)=1,SUM($AC571:AH571)=1),"TERMINADA",IF(SUM($P571:U571)=0,"SIN INICIAR",IF(AP571&gt;1,"ADELANTADA",IF(AP571&lt;0.6,"CRÍTICA",IF(AP571&lt;0.95,"EN PROCESO","GESTIÓN NORMAL"))))))</f>
        <v>GESTIÓN NORMAL</v>
      </c>
      <c r="AR571" s="38" t="str">
        <f t="shared" si="143"/>
        <v>J</v>
      </c>
      <c r="AS571" s="71" t="s">
        <v>1105</v>
      </c>
      <c r="AT571" s="71" t="s">
        <v>1105</v>
      </c>
      <c r="AU571" s="71"/>
      <c r="BA571" s="236">
        <f t="shared" si="151"/>
        <v>0.25</v>
      </c>
    </row>
    <row r="572" spans="1:53" ht="48" hidden="1" customHeight="1" outlineLevel="3" x14ac:dyDescent="0.2">
      <c r="A572" s="258"/>
      <c r="B572" s="273"/>
      <c r="C572" s="250" t="s">
        <v>1342</v>
      </c>
      <c r="D572" s="269"/>
      <c r="E572" s="269"/>
      <c r="F572" s="82"/>
      <c r="G572" s="82"/>
      <c r="H572" s="1"/>
      <c r="I572" s="1"/>
      <c r="J572" s="82"/>
      <c r="K572" s="82"/>
      <c r="L572" s="82"/>
      <c r="M572" s="82"/>
      <c r="N572" s="68"/>
      <c r="O572" s="68"/>
      <c r="P572" s="69"/>
      <c r="Q572" s="69"/>
      <c r="R572" s="69"/>
      <c r="S572" s="69"/>
      <c r="T572" s="69"/>
      <c r="U572" s="144"/>
      <c r="V572" s="69"/>
      <c r="W572" s="69"/>
      <c r="X572" s="69"/>
      <c r="Y572" s="69"/>
      <c r="Z572" s="69"/>
      <c r="AA572" s="69"/>
      <c r="AB572" s="200"/>
      <c r="AC572" s="69"/>
      <c r="AD572" s="69"/>
      <c r="AE572" s="69"/>
      <c r="AF572" s="69"/>
      <c r="AG572" s="69"/>
      <c r="AH572" s="144"/>
      <c r="AI572" s="69"/>
      <c r="AJ572" s="69"/>
      <c r="AK572" s="69"/>
      <c r="AL572" s="69"/>
      <c r="AM572" s="69"/>
      <c r="AN572" s="182"/>
      <c r="AO572" s="190">
        <f>SUBTOTAL(1,AO570:AO571)</f>
        <v>0.75</v>
      </c>
      <c r="AP572" s="190">
        <f>SUBTOTAL(1,AP570:AP571)</f>
        <v>1</v>
      </c>
      <c r="AQ572" s="91" t="str">
        <f>+IF(AP572="","",IF(AP572&gt;1,"ADELANTADA",IF(AP572&lt;0.6,"CRÍTICA",IF(AP572&lt;0.95,"EN PROCESO","GESTIÓN NORMAL"))))</f>
        <v>GESTIÓN NORMAL</v>
      </c>
      <c r="AR572" s="38" t="str">
        <f t="shared" si="143"/>
        <v>J</v>
      </c>
      <c r="AS572" s="71"/>
      <c r="AT572" s="71"/>
      <c r="AU572" s="71"/>
      <c r="BA572" s="236">
        <f t="shared" si="151"/>
        <v>0.25</v>
      </c>
    </row>
    <row r="573" spans="1:53" ht="48" hidden="1" customHeight="1" outlineLevel="4" x14ac:dyDescent="0.2">
      <c r="A573" s="258"/>
      <c r="B573" s="273"/>
      <c r="C573" s="75" t="s">
        <v>1096</v>
      </c>
      <c r="D573" s="10" t="s">
        <v>1096</v>
      </c>
      <c r="E573" s="10" t="s">
        <v>560</v>
      </c>
      <c r="F573" s="29">
        <v>42376</v>
      </c>
      <c r="G573" s="29">
        <v>42724</v>
      </c>
      <c r="H573" s="26" t="s">
        <v>561</v>
      </c>
      <c r="I573" s="26" t="s">
        <v>549</v>
      </c>
      <c r="J573" s="26" t="s">
        <v>562</v>
      </c>
      <c r="K573" s="26">
        <v>1</v>
      </c>
      <c r="L573" s="13">
        <v>25000000</v>
      </c>
      <c r="M573" s="13">
        <v>25000000</v>
      </c>
      <c r="N573" s="103" t="s">
        <v>192</v>
      </c>
      <c r="O573" s="103" t="s">
        <v>210</v>
      </c>
      <c r="P573" s="104">
        <v>0</v>
      </c>
      <c r="Q573" s="104">
        <v>0</v>
      </c>
      <c r="R573" s="104">
        <v>0</v>
      </c>
      <c r="S573" s="104">
        <v>0</v>
      </c>
      <c r="T573" s="104">
        <v>0</v>
      </c>
      <c r="U573" s="143">
        <v>0</v>
      </c>
      <c r="V573" s="104">
        <v>0</v>
      </c>
      <c r="W573" s="104">
        <v>0</v>
      </c>
      <c r="X573" s="104">
        <v>0.25</v>
      </c>
      <c r="Y573" s="104">
        <v>0.25</v>
      </c>
      <c r="Z573" s="104">
        <v>0.25</v>
      </c>
      <c r="AA573" s="104">
        <v>0.25</v>
      </c>
      <c r="AB573" s="198">
        <f>SUM(P573:AA573)</f>
        <v>1</v>
      </c>
      <c r="AC573" s="105">
        <v>0.02</v>
      </c>
      <c r="AD573" s="105">
        <v>0.02</v>
      </c>
      <c r="AE573" s="105">
        <v>0.02</v>
      </c>
      <c r="AF573" s="105">
        <v>0.02</v>
      </c>
      <c r="AG573" s="104">
        <v>0</v>
      </c>
      <c r="AH573" s="143">
        <v>0</v>
      </c>
      <c r="AI573" s="105">
        <v>0</v>
      </c>
      <c r="AJ573" s="105">
        <v>0</v>
      </c>
      <c r="AK573" s="105">
        <v>0</v>
      </c>
      <c r="AL573" s="105">
        <v>0</v>
      </c>
      <c r="AM573" s="105">
        <v>0</v>
      </c>
      <c r="AN573" s="105">
        <v>0</v>
      </c>
      <c r="AO573" s="21">
        <v>0</v>
      </c>
      <c r="AP573" s="189" t="str">
        <f t="shared" ref="AP573" si="193">+IFERROR(SUM(AC573:AH573)/SUM(P573:U573),"")</f>
        <v/>
      </c>
      <c r="AQ573" s="91" t="str">
        <f>+IF(AP573="","",IF(AND(SUM($P573:U573)=1,SUM($AC573:AH573)=1),"TERMINADA",IF(SUM($P573:U573)=0,"SIN INICIAR",IF(AP573&gt;1,"ADELANTADA",IF(AP573&lt;0.6,"CRÍTICA",IF(AP573&lt;0.95,"EN PROCESO","GESTIÓN NORMAL"))))))</f>
        <v/>
      </c>
      <c r="AR573" s="38" t="str">
        <f t="shared" si="143"/>
        <v/>
      </c>
      <c r="AS573" s="71" t="s">
        <v>1115</v>
      </c>
      <c r="AT573" s="71" t="s">
        <v>1115</v>
      </c>
      <c r="AU573" s="71"/>
      <c r="BA573" s="236">
        <f t="shared" si="151"/>
        <v>1</v>
      </c>
    </row>
    <row r="574" spans="1:53" ht="48" hidden="1" customHeight="1" outlineLevel="3" x14ac:dyDescent="0.2">
      <c r="A574" s="258"/>
      <c r="B574" s="273"/>
      <c r="C574" s="250" t="s">
        <v>1343</v>
      </c>
      <c r="D574" s="269"/>
      <c r="E574" s="269"/>
      <c r="F574" s="82"/>
      <c r="G574" s="82"/>
      <c r="H574" s="1"/>
      <c r="I574" s="1"/>
      <c r="J574" s="82"/>
      <c r="K574" s="82"/>
      <c r="L574" s="82"/>
      <c r="M574" s="82"/>
      <c r="N574" s="68"/>
      <c r="O574" s="68"/>
      <c r="P574" s="69"/>
      <c r="Q574" s="69"/>
      <c r="R574" s="69"/>
      <c r="S574" s="69"/>
      <c r="T574" s="69"/>
      <c r="U574" s="144"/>
      <c r="V574" s="69"/>
      <c r="W574" s="69"/>
      <c r="X574" s="69"/>
      <c r="Y574" s="69"/>
      <c r="Z574" s="69"/>
      <c r="AA574" s="69"/>
      <c r="AB574" s="200"/>
      <c r="AC574" s="69"/>
      <c r="AD574" s="69"/>
      <c r="AE574" s="69"/>
      <c r="AF574" s="69"/>
      <c r="AG574" s="69"/>
      <c r="AH574" s="144"/>
      <c r="AI574" s="69"/>
      <c r="AJ574" s="69"/>
      <c r="AK574" s="69"/>
      <c r="AL574" s="69"/>
      <c r="AM574" s="69"/>
      <c r="AN574" s="182"/>
      <c r="AO574" s="190">
        <f>SUBTOTAL(1,AO573:AO573)</f>
        <v>0</v>
      </c>
      <c r="AP574" s="190"/>
      <c r="AQ574" s="91" t="str">
        <f>+IF(AP574="","",IF(AP574&gt;1,"ADELANTADA",IF(AP574&lt;0.6,"CRÍTICA",IF(AP574&lt;0.95,"EN PROCESO","GESTIÓN NORMAL"))))</f>
        <v/>
      </c>
      <c r="AR574" s="38" t="str">
        <f t="shared" si="143"/>
        <v/>
      </c>
      <c r="AS574" s="71"/>
      <c r="AT574" s="71"/>
      <c r="AU574" s="71"/>
      <c r="BA574" s="236">
        <f t="shared" si="151"/>
        <v>1</v>
      </c>
    </row>
    <row r="575" spans="1:53" ht="48" hidden="1" customHeight="1" outlineLevel="4" x14ac:dyDescent="0.2">
      <c r="A575" s="258"/>
      <c r="B575" s="273"/>
      <c r="C575" s="75" t="s">
        <v>537</v>
      </c>
      <c r="D575" s="10" t="s">
        <v>537</v>
      </c>
      <c r="E575" s="10" t="s">
        <v>538</v>
      </c>
      <c r="F575" s="29">
        <v>42376</v>
      </c>
      <c r="G575" s="29">
        <v>42704</v>
      </c>
      <c r="H575" s="26" t="s">
        <v>539</v>
      </c>
      <c r="I575" s="26" t="s">
        <v>14</v>
      </c>
      <c r="J575" s="26" t="s">
        <v>540</v>
      </c>
      <c r="K575" s="26" t="s">
        <v>1104</v>
      </c>
      <c r="L575" s="13">
        <v>0</v>
      </c>
      <c r="M575" s="13">
        <v>0</v>
      </c>
      <c r="N575" s="103" t="s">
        <v>192</v>
      </c>
      <c r="O575" s="103" t="s">
        <v>197</v>
      </c>
      <c r="P575" s="104">
        <v>0</v>
      </c>
      <c r="Q575" s="104">
        <v>0</v>
      </c>
      <c r="R575" s="104">
        <v>0.5</v>
      </c>
      <c r="S575" s="104"/>
      <c r="T575" s="104">
        <v>0</v>
      </c>
      <c r="U575" s="143">
        <v>0</v>
      </c>
      <c r="V575" s="104">
        <v>0.5</v>
      </c>
      <c r="W575" s="104">
        <v>0</v>
      </c>
      <c r="X575" s="104">
        <v>0</v>
      </c>
      <c r="Y575" s="104">
        <v>0</v>
      </c>
      <c r="Z575" s="104">
        <v>0</v>
      </c>
      <c r="AA575" s="104"/>
      <c r="AB575" s="198">
        <f>SUM(P575:AA575)</f>
        <v>1</v>
      </c>
      <c r="AC575" s="105">
        <v>0</v>
      </c>
      <c r="AD575" s="105">
        <v>0</v>
      </c>
      <c r="AE575" s="105">
        <v>0.5</v>
      </c>
      <c r="AF575" s="105">
        <v>0</v>
      </c>
      <c r="AG575" s="104">
        <v>0</v>
      </c>
      <c r="AH575" s="143">
        <v>0</v>
      </c>
      <c r="AI575" s="105">
        <v>0</v>
      </c>
      <c r="AJ575" s="105">
        <v>0</v>
      </c>
      <c r="AK575" s="105">
        <v>0</v>
      </c>
      <c r="AL575" s="105">
        <v>0</v>
      </c>
      <c r="AM575" s="105">
        <v>0</v>
      </c>
      <c r="AN575" s="105">
        <v>0</v>
      </c>
      <c r="AO575" s="21">
        <f>SUM(AC575:AN575)</f>
        <v>0.5</v>
      </c>
      <c r="AP575" s="189">
        <f t="shared" ref="AP575:AP577" si="194">+IFERROR(SUM(AC575:AH575)/SUM(P575:U575),"")</f>
        <v>1</v>
      </c>
      <c r="AQ575" s="91" t="str">
        <f>+IF(AP575="","",IF(AND(SUM($P575:U575)=1,SUM($AC575:AH575)=1),"TERMINADA",IF(SUM($P575:U575)=0,"SIN INICIAR",IF(AP575&gt;1,"ADELANTADA",IF(AP575&lt;0.6,"CRÍTICA",IF(AP575&lt;0.95,"EN PROCESO","GESTIÓN NORMAL"))))))</f>
        <v>GESTIÓN NORMAL</v>
      </c>
      <c r="AR575" s="38" t="str">
        <f t="shared" si="143"/>
        <v>J</v>
      </c>
      <c r="AS575" s="71"/>
      <c r="AT575" s="71"/>
      <c r="AU575" s="71"/>
      <c r="BA575" s="236">
        <f t="shared" si="151"/>
        <v>0.5</v>
      </c>
    </row>
    <row r="576" spans="1:53" ht="48" hidden="1" customHeight="1" outlineLevel="4" x14ac:dyDescent="0.2">
      <c r="A576" s="258"/>
      <c r="B576" s="273"/>
      <c r="C576" s="75" t="s">
        <v>537</v>
      </c>
      <c r="D576" s="10" t="s">
        <v>537</v>
      </c>
      <c r="E576" s="10" t="s">
        <v>541</v>
      </c>
      <c r="F576" s="29">
        <v>42376</v>
      </c>
      <c r="G576" s="29">
        <v>42724</v>
      </c>
      <c r="H576" s="26" t="s">
        <v>542</v>
      </c>
      <c r="I576" s="26" t="s">
        <v>14</v>
      </c>
      <c r="J576" s="26" t="s">
        <v>540</v>
      </c>
      <c r="K576" s="26">
        <v>1</v>
      </c>
      <c r="L576" s="13">
        <v>0</v>
      </c>
      <c r="M576" s="13">
        <v>0</v>
      </c>
      <c r="N576" s="103" t="s">
        <v>192</v>
      </c>
      <c r="O576" s="103" t="s">
        <v>210</v>
      </c>
      <c r="P576" s="104">
        <v>0.16666666666666669</v>
      </c>
      <c r="Q576" s="104">
        <v>0.16666666666666669</v>
      </c>
      <c r="R576" s="104">
        <v>0.16666666666666669</v>
      </c>
      <c r="S576" s="104">
        <v>0.16666666666666669</v>
      </c>
      <c r="T576" s="104">
        <v>0.16666666666666669</v>
      </c>
      <c r="U576" s="143">
        <v>0.05</v>
      </c>
      <c r="V576" s="104">
        <v>0.05</v>
      </c>
      <c r="W576" s="104">
        <v>7.0000000000000007E-2</v>
      </c>
      <c r="X576" s="104">
        <v>0</v>
      </c>
      <c r="Y576" s="104">
        <v>0</v>
      </c>
      <c r="Z576" s="104">
        <v>0</v>
      </c>
      <c r="AA576" s="104">
        <v>0</v>
      </c>
      <c r="AB576" s="198">
        <f>SUM(P576:AA576)</f>
        <v>1.0033333333333336</v>
      </c>
      <c r="AC576" s="105">
        <v>0.17</v>
      </c>
      <c r="AD576" s="105">
        <v>0.17</v>
      </c>
      <c r="AE576" s="105">
        <v>0.17</v>
      </c>
      <c r="AF576" s="105">
        <v>0</v>
      </c>
      <c r="AG576" s="104">
        <v>0.17</v>
      </c>
      <c r="AH576" s="143">
        <v>0.03</v>
      </c>
      <c r="AI576" s="105">
        <v>0</v>
      </c>
      <c r="AJ576" s="105">
        <v>0</v>
      </c>
      <c r="AK576" s="105">
        <v>0</v>
      </c>
      <c r="AL576" s="105">
        <v>0</v>
      </c>
      <c r="AM576" s="105">
        <v>0</v>
      </c>
      <c r="AN576" s="105">
        <v>0</v>
      </c>
      <c r="AO576" s="21">
        <f t="shared" ref="AO576:AO577" si="195">SUM(AC576:AN576)</f>
        <v>0.71000000000000008</v>
      </c>
      <c r="AP576" s="189">
        <f t="shared" si="194"/>
        <v>0.80377358490566031</v>
      </c>
      <c r="AQ576" s="91" t="str">
        <f>+IF(AP576="","",IF(AND(SUM($P576:U576)=1,SUM($AC576:AH576)=1),"TERMINADA",IF(SUM($P576:U576)=0,"SIN INICIAR",IF(AP576&gt;1,"ADELANTADA",IF(AP576&lt;0.6,"CRÍTICA",IF(AP576&lt;0.95,"EN PROCESO","GESTIÓN NORMAL"))))))</f>
        <v>EN PROCESO</v>
      </c>
      <c r="AR576" s="38" t="str">
        <f t="shared" si="143"/>
        <v>K</v>
      </c>
      <c r="AS576" s="71" t="s">
        <v>1111</v>
      </c>
      <c r="AT576" s="71" t="s">
        <v>1111</v>
      </c>
      <c r="AU576" s="71"/>
      <c r="BA576" s="236">
        <f t="shared" si="151"/>
        <v>0.28999999999999992</v>
      </c>
    </row>
    <row r="577" spans="1:53" ht="48" hidden="1" customHeight="1" outlineLevel="4" x14ac:dyDescent="0.2">
      <c r="A577" s="258"/>
      <c r="B577" s="273"/>
      <c r="C577" s="75" t="s">
        <v>537</v>
      </c>
      <c r="D577" s="10" t="s">
        <v>537</v>
      </c>
      <c r="E577" s="10" t="s">
        <v>543</v>
      </c>
      <c r="F577" s="29">
        <v>42376</v>
      </c>
      <c r="G577" s="29">
        <v>42724</v>
      </c>
      <c r="H577" s="26" t="s">
        <v>544</v>
      </c>
      <c r="I577" s="26" t="s">
        <v>36</v>
      </c>
      <c r="J577" s="26" t="s">
        <v>545</v>
      </c>
      <c r="K577" s="26">
        <v>1</v>
      </c>
      <c r="L577" s="13">
        <v>10000000</v>
      </c>
      <c r="M577" s="13">
        <v>10000000</v>
      </c>
      <c r="N577" s="103" t="s">
        <v>192</v>
      </c>
      <c r="O577" s="103" t="s">
        <v>210</v>
      </c>
      <c r="P577" s="104">
        <v>8.3299999999999999E-2</v>
      </c>
      <c r="Q577" s="104">
        <v>8.3299999999999999E-2</v>
      </c>
      <c r="R577" s="104">
        <v>8.3299999999999999E-2</v>
      </c>
      <c r="S577" s="104">
        <v>8.3299999999999999E-2</v>
      </c>
      <c r="T577" s="104">
        <v>8.3299999999999999E-2</v>
      </c>
      <c r="U577" s="143">
        <v>8.3299999999999999E-2</v>
      </c>
      <c r="V577" s="104">
        <v>8.3299999999999999E-2</v>
      </c>
      <c r="W577" s="104">
        <v>8.3299999999999999E-2</v>
      </c>
      <c r="X577" s="104">
        <v>8.3299999999999999E-2</v>
      </c>
      <c r="Y577" s="104">
        <v>8.3299999999999999E-2</v>
      </c>
      <c r="Z577" s="104">
        <v>8.3299999999999999E-2</v>
      </c>
      <c r="AA577" s="104">
        <v>8.3299999999999999E-2</v>
      </c>
      <c r="AB577" s="198">
        <f>SUM(P577:AA577)</f>
        <v>0.99960000000000016</v>
      </c>
      <c r="AC577" s="105">
        <v>0.04</v>
      </c>
      <c r="AD577" s="105">
        <v>0.04</v>
      </c>
      <c r="AE577" s="105">
        <v>0.04</v>
      </c>
      <c r="AF577" s="105">
        <v>0.04</v>
      </c>
      <c r="AG577" s="104">
        <v>0.04</v>
      </c>
      <c r="AH577" s="143">
        <v>0.04</v>
      </c>
      <c r="AI577" s="105">
        <v>0</v>
      </c>
      <c r="AJ577" s="105">
        <v>0</v>
      </c>
      <c r="AK577" s="105">
        <v>0</v>
      </c>
      <c r="AL577" s="105">
        <v>0</v>
      </c>
      <c r="AM577" s="105">
        <v>0</v>
      </c>
      <c r="AN577" s="105">
        <v>0</v>
      </c>
      <c r="AO577" s="21">
        <f t="shared" si="195"/>
        <v>0.24000000000000002</v>
      </c>
      <c r="AP577" s="189">
        <f t="shared" si="194"/>
        <v>0.48019207683073234</v>
      </c>
      <c r="AQ577" s="91" t="str">
        <f>+IF(AP577="","",IF(AND(SUM($P577:U577)=1,SUM($AC577:AH577)=1),"TERMINADA",IF(SUM($P577:U577)=0,"SIN INICIAR",IF(AP577&gt;1,"ADELANTADA",IF(AP577&lt;0.6,"CRÍTICA",IF(AP577&lt;0.95,"EN PROCESO","GESTIÓN NORMAL"))))))</f>
        <v>CRÍTICA</v>
      </c>
      <c r="AR577" s="38" t="str">
        <f t="shared" si="143"/>
        <v>L</v>
      </c>
      <c r="AS577" s="71" t="s">
        <v>1112</v>
      </c>
      <c r="AT577" s="71" t="s">
        <v>1112</v>
      </c>
      <c r="AU577" s="71" t="s">
        <v>1656</v>
      </c>
      <c r="BA577" s="236">
        <f t="shared" si="151"/>
        <v>0.76</v>
      </c>
    </row>
    <row r="578" spans="1:53" ht="48" hidden="1" customHeight="1" outlineLevel="3" x14ac:dyDescent="0.2">
      <c r="A578" s="258"/>
      <c r="B578" s="273"/>
      <c r="C578" s="250" t="s">
        <v>1344</v>
      </c>
      <c r="D578" s="269"/>
      <c r="E578" s="269"/>
      <c r="F578" s="82"/>
      <c r="G578" s="82"/>
      <c r="H578" s="1"/>
      <c r="I578" s="1"/>
      <c r="J578" s="82"/>
      <c r="K578" s="82"/>
      <c r="L578" s="82"/>
      <c r="M578" s="82"/>
      <c r="N578" s="68"/>
      <c r="O578" s="68"/>
      <c r="P578" s="69"/>
      <c r="Q578" s="69"/>
      <c r="R578" s="69"/>
      <c r="S578" s="69"/>
      <c r="T578" s="69"/>
      <c r="U578" s="144"/>
      <c r="V578" s="69"/>
      <c r="W578" s="69"/>
      <c r="X578" s="69"/>
      <c r="Y578" s="69"/>
      <c r="Z578" s="69"/>
      <c r="AA578" s="69"/>
      <c r="AB578" s="200"/>
      <c r="AC578" s="69"/>
      <c r="AD578" s="69"/>
      <c r="AE578" s="69"/>
      <c r="AF578" s="69"/>
      <c r="AG578" s="69"/>
      <c r="AH578" s="144"/>
      <c r="AI578" s="69"/>
      <c r="AJ578" s="69"/>
      <c r="AK578" s="69"/>
      <c r="AL578" s="69"/>
      <c r="AM578" s="69"/>
      <c r="AN578" s="182"/>
      <c r="AO578" s="190">
        <f>SUBTOTAL(1,AO575:AO577)</f>
        <v>0.48333333333333334</v>
      </c>
      <c r="AP578" s="190">
        <f>SUBTOTAL(1,AP575:AP577)</f>
        <v>0.76132188724546423</v>
      </c>
      <c r="AQ578" s="91" t="str">
        <f>+IF(AP578="","",IF(AP578&gt;1,"ADELANTADA",IF(AP578&lt;0.6,"CRÍTICA",IF(AP578&lt;0.95,"EN PROCESO","GESTIÓN NORMAL"))))</f>
        <v>EN PROCESO</v>
      </c>
      <c r="AR578" s="38" t="str">
        <f t="shared" si="143"/>
        <v>K</v>
      </c>
      <c r="AS578" s="71"/>
      <c r="AT578" s="71"/>
      <c r="AU578" s="71"/>
      <c r="BA578" s="236">
        <f t="shared" si="151"/>
        <v>0.51666666666666661</v>
      </c>
    </row>
    <row r="579" spans="1:53" ht="48" hidden="1" customHeight="1" outlineLevel="4" x14ac:dyDescent="0.2">
      <c r="A579" s="258"/>
      <c r="B579" s="273"/>
      <c r="C579" s="75" t="s">
        <v>546</v>
      </c>
      <c r="D579" s="10" t="s">
        <v>546</v>
      </c>
      <c r="E579" s="10" t="s">
        <v>551</v>
      </c>
      <c r="F579" s="29">
        <v>42376</v>
      </c>
      <c r="G579" s="29">
        <v>42724</v>
      </c>
      <c r="H579" s="26" t="s">
        <v>552</v>
      </c>
      <c r="I579" s="26" t="s">
        <v>14</v>
      </c>
      <c r="J579" s="26" t="s">
        <v>540</v>
      </c>
      <c r="K579" s="26">
        <v>1</v>
      </c>
      <c r="L579" s="13">
        <v>10000000</v>
      </c>
      <c r="M579" s="13">
        <v>10000000</v>
      </c>
      <c r="N579" s="103" t="s">
        <v>192</v>
      </c>
      <c r="O579" s="103" t="s">
        <v>210</v>
      </c>
      <c r="P579" s="104">
        <v>0</v>
      </c>
      <c r="Q579" s="104">
        <v>0</v>
      </c>
      <c r="R579" s="104">
        <v>0</v>
      </c>
      <c r="S579" s="104">
        <v>0</v>
      </c>
      <c r="T579" s="104">
        <v>0</v>
      </c>
      <c r="U579" s="143">
        <v>0.34</v>
      </c>
      <c r="V579" s="104">
        <v>0.33</v>
      </c>
      <c r="W579" s="104">
        <v>0.33</v>
      </c>
      <c r="X579" s="104">
        <v>0</v>
      </c>
      <c r="Y579" s="104">
        <v>0</v>
      </c>
      <c r="Z579" s="104">
        <v>0</v>
      </c>
      <c r="AA579" s="104">
        <v>0</v>
      </c>
      <c r="AB579" s="198">
        <f>SUM(P579:AA579)</f>
        <v>1</v>
      </c>
      <c r="AC579" s="105">
        <v>0</v>
      </c>
      <c r="AD579" s="105">
        <v>0</v>
      </c>
      <c r="AE579" s="105">
        <v>0</v>
      </c>
      <c r="AF579" s="105">
        <v>0</v>
      </c>
      <c r="AG579" s="104">
        <v>0</v>
      </c>
      <c r="AH579" s="143">
        <v>0.34</v>
      </c>
      <c r="AI579" s="105">
        <v>0</v>
      </c>
      <c r="AJ579" s="105">
        <v>0</v>
      </c>
      <c r="AK579" s="105">
        <v>0</v>
      </c>
      <c r="AL579" s="105">
        <v>0</v>
      </c>
      <c r="AM579" s="105">
        <v>0</v>
      </c>
      <c r="AN579" s="105">
        <v>0</v>
      </c>
      <c r="AO579" s="21">
        <f>SUM(AC579:AN579)</f>
        <v>0.34</v>
      </c>
      <c r="AP579" s="189">
        <f t="shared" ref="AP579:AP580" si="196">+IFERROR(SUM(AC579:AH579)/SUM(P579:U579),"")</f>
        <v>1</v>
      </c>
      <c r="AQ579" s="91" t="str">
        <f>+IF(AP579="","",IF(AND(SUM($P579:U579)=1,SUM($AC579:AH579)=1),"TERMINADA",IF(SUM($P579:U579)=0,"SIN INICIAR",IF(AP579&gt;1,"ADELANTADA",IF(AP579&lt;0.6,"CRÍTICA",IF(AP579&lt;0.95,"EN PROCESO","GESTIÓN NORMAL"))))))</f>
        <v>GESTIÓN NORMAL</v>
      </c>
      <c r="AR579" s="38" t="str">
        <f t="shared" si="143"/>
        <v>J</v>
      </c>
      <c r="AS579" s="71"/>
      <c r="AT579" s="71"/>
      <c r="AU579" s="71"/>
      <c r="BA579" s="236">
        <f t="shared" si="151"/>
        <v>0.65999999999999992</v>
      </c>
    </row>
    <row r="580" spans="1:53" ht="48" hidden="1" customHeight="1" outlineLevel="4" x14ac:dyDescent="0.2">
      <c r="A580" s="258"/>
      <c r="B580" s="273"/>
      <c r="C580" s="75" t="s">
        <v>546</v>
      </c>
      <c r="D580" s="10" t="s">
        <v>546</v>
      </c>
      <c r="E580" s="10" t="s">
        <v>547</v>
      </c>
      <c r="F580" s="29">
        <v>42376</v>
      </c>
      <c r="G580" s="29">
        <v>42724</v>
      </c>
      <c r="H580" s="26" t="s">
        <v>548</v>
      </c>
      <c r="I580" s="26" t="s">
        <v>549</v>
      </c>
      <c r="J580" s="26" t="s">
        <v>550</v>
      </c>
      <c r="K580" s="26">
        <v>2</v>
      </c>
      <c r="L580" s="13">
        <v>35000000</v>
      </c>
      <c r="M580" s="13">
        <v>35000000</v>
      </c>
      <c r="N580" s="103" t="s">
        <v>192</v>
      </c>
      <c r="O580" s="103" t="s">
        <v>210</v>
      </c>
      <c r="P580" s="104">
        <v>0.08</v>
      </c>
      <c r="Q580" s="104">
        <v>8.3299999999999999E-2</v>
      </c>
      <c r="R580" s="104">
        <v>8.3299999999999999E-2</v>
      </c>
      <c r="S580" s="104">
        <v>8.3299999999999999E-2</v>
      </c>
      <c r="T580" s="104">
        <v>8.3299999999999999E-2</v>
      </c>
      <c r="U580" s="143">
        <v>8.3299999999999999E-2</v>
      </c>
      <c r="V580" s="104">
        <v>8.3299999999999999E-2</v>
      </c>
      <c r="W580" s="104">
        <v>8.3299999999999999E-2</v>
      </c>
      <c r="X580" s="104">
        <v>8.3299999999999999E-2</v>
      </c>
      <c r="Y580" s="104">
        <v>8.3299999999999999E-2</v>
      </c>
      <c r="Z580" s="104">
        <v>8.3299999999999999E-2</v>
      </c>
      <c r="AA580" s="104">
        <v>8.3299999999999999E-2</v>
      </c>
      <c r="AB580" s="198">
        <f>SUM(P580:AA580)</f>
        <v>0.99630000000000019</v>
      </c>
      <c r="AC580" s="105">
        <v>0.08</v>
      </c>
      <c r="AD580" s="105">
        <v>0.08</v>
      </c>
      <c r="AE580" s="105">
        <v>0.08</v>
      </c>
      <c r="AF580" s="105">
        <v>0.08</v>
      </c>
      <c r="AG580" s="104">
        <v>0.08</v>
      </c>
      <c r="AH580" s="143">
        <v>0.08</v>
      </c>
      <c r="AI580" s="105">
        <v>0</v>
      </c>
      <c r="AJ580" s="105">
        <v>0</v>
      </c>
      <c r="AK580" s="105">
        <v>0</v>
      </c>
      <c r="AL580" s="105">
        <v>0</v>
      </c>
      <c r="AM580" s="105">
        <v>0</v>
      </c>
      <c r="AN580" s="105">
        <v>0</v>
      </c>
      <c r="AO580" s="21">
        <f>SUM(AC580:AN580)</f>
        <v>0.48000000000000004</v>
      </c>
      <c r="AP580" s="189">
        <f t="shared" si="196"/>
        <v>0.96676737160120862</v>
      </c>
      <c r="AQ580" s="91" t="str">
        <f>+IF(AP580="","",IF(AND(SUM($P580:U580)=1,SUM($AC580:AH580)=1),"TERMINADA",IF(SUM($P580:U580)=0,"SIN INICIAR",IF(AP580&gt;1,"ADELANTADA",IF(AP580&lt;0.6,"CRÍTICA",IF(AP580&lt;0.95,"EN PROCESO","GESTIÓN NORMAL"))))))</f>
        <v>GESTIÓN NORMAL</v>
      </c>
      <c r="AR580" s="38" t="str">
        <f t="shared" ref="AR580" si="197">+IF(AQ580="","",IF(AQ580="SIN INICIAR","6",IF(AQ580="CRÍTICA","L",IF(AQ580="EN PROCESO","K",IF(AQ580="GESTIÓN NORMAL","J",IF(AQ580="ADELANTADA","Q","B"))))))</f>
        <v>J</v>
      </c>
      <c r="AS580" s="71" t="s">
        <v>1113</v>
      </c>
      <c r="AT580" s="71" t="s">
        <v>1113</v>
      </c>
      <c r="AU580" s="71"/>
      <c r="BA580" s="236">
        <f t="shared" si="151"/>
        <v>0.52</v>
      </c>
    </row>
    <row r="581" spans="1:53" ht="48" hidden="1" customHeight="1" outlineLevel="3" x14ac:dyDescent="0.2">
      <c r="A581" s="258"/>
      <c r="B581" s="273"/>
      <c r="C581" s="250" t="s">
        <v>1345</v>
      </c>
      <c r="D581" s="269"/>
      <c r="E581" s="269"/>
      <c r="F581" s="82"/>
      <c r="G581" s="82"/>
      <c r="H581" s="1"/>
      <c r="I581" s="1"/>
      <c r="J581" s="82"/>
      <c r="K581" s="82"/>
      <c r="L581" s="82"/>
      <c r="M581" s="82"/>
      <c r="N581" s="68"/>
      <c r="O581" s="68"/>
      <c r="P581" s="69"/>
      <c r="Q581" s="69"/>
      <c r="R581" s="69"/>
      <c r="S581" s="69"/>
      <c r="T581" s="69"/>
      <c r="U581" s="144"/>
      <c r="V581" s="69"/>
      <c r="W581" s="69"/>
      <c r="X581" s="69"/>
      <c r="Y581" s="69"/>
      <c r="Z581" s="69"/>
      <c r="AA581" s="69"/>
      <c r="AB581" s="200"/>
      <c r="AC581" s="69"/>
      <c r="AD581" s="69"/>
      <c r="AE581" s="69"/>
      <c r="AF581" s="69"/>
      <c r="AG581" s="69"/>
      <c r="AH581" s="144"/>
      <c r="AI581" s="69"/>
      <c r="AJ581" s="69"/>
      <c r="AK581" s="69"/>
      <c r="AL581" s="69"/>
      <c r="AM581" s="69"/>
      <c r="AN581" s="182"/>
      <c r="AO581" s="190">
        <f>SUBTOTAL(1,AO579:AO580)</f>
        <v>0.41000000000000003</v>
      </c>
      <c r="AP581" s="190">
        <f>SUBTOTAL(1,AP579:AP580)</f>
        <v>0.98338368580060431</v>
      </c>
      <c r="AQ581" s="91" t="str">
        <f>+IF(AP581="","",IF(AP581&gt;1,"ADELANTADA",IF(AP581&lt;0.6,"CRÍTICA",IF(AP581&lt;0.95,"EN PROCESO","GESTIÓN NORMAL"))))</f>
        <v>GESTIÓN NORMAL</v>
      </c>
      <c r="AR581" s="38" t="str">
        <f t="shared" ref="AR581:AR643" si="198">+IF(AQ581="","",IF(AQ581="SIN INICIAR","6",IF(AQ581="CRÍTICA","L",IF(AQ581="EN PROCESO","K",IF(AQ581="GESTIÓN NORMAL","J",IF(AQ581="ADELANTADA","Q","B"))))))</f>
        <v>J</v>
      </c>
      <c r="AS581" s="71"/>
      <c r="AT581" s="71"/>
      <c r="AU581" s="71"/>
      <c r="BA581" s="236">
        <f t="shared" si="151"/>
        <v>0.59</v>
      </c>
    </row>
    <row r="582" spans="1:53" ht="48" hidden="1" customHeight="1" outlineLevel="4" x14ac:dyDescent="0.2">
      <c r="A582" s="258"/>
      <c r="B582" s="273"/>
      <c r="C582" s="75" t="s">
        <v>563</v>
      </c>
      <c r="D582" s="10" t="s">
        <v>563</v>
      </c>
      <c r="E582" s="10" t="s">
        <v>564</v>
      </c>
      <c r="F582" s="29" t="s">
        <v>565</v>
      </c>
      <c r="G582" s="29">
        <v>42724</v>
      </c>
      <c r="H582" s="10" t="s">
        <v>566</v>
      </c>
      <c r="I582" s="10" t="s">
        <v>14</v>
      </c>
      <c r="J582" s="10" t="s">
        <v>540</v>
      </c>
      <c r="K582" s="10">
        <v>0</v>
      </c>
      <c r="L582" s="6">
        <v>0</v>
      </c>
      <c r="M582" s="6">
        <v>0</v>
      </c>
      <c r="N582" s="103" t="s">
        <v>193</v>
      </c>
      <c r="O582" s="103" t="s">
        <v>210</v>
      </c>
      <c r="P582" s="104">
        <v>0</v>
      </c>
      <c r="Q582" s="104">
        <v>0</v>
      </c>
      <c r="R582" s="104">
        <v>0</v>
      </c>
      <c r="S582" s="104">
        <v>0</v>
      </c>
      <c r="T582" s="104">
        <v>0</v>
      </c>
      <c r="U582" s="143">
        <v>0</v>
      </c>
      <c r="V582" s="104">
        <v>0</v>
      </c>
      <c r="W582" s="104">
        <v>1</v>
      </c>
      <c r="X582" s="104">
        <v>0</v>
      </c>
      <c r="Y582" s="104">
        <v>0</v>
      </c>
      <c r="Z582" s="104">
        <v>0</v>
      </c>
      <c r="AA582" s="104">
        <v>0</v>
      </c>
      <c r="AB582" s="198">
        <f>SUM(P582:AA582)</f>
        <v>1</v>
      </c>
      <c r="AC582" s="105">
        <v>0</v>
      </c>
      <c r="AD582" s="105">
        <v>0</v>
      </c>
      <c r="AE582" s="105">
        <v>0</v>
      </c>
      <c r="AF582" s="105">
        <v>0</v>
      </c>
      <c r="AG582" s="104">
        <v>0</v>
      </c>
      <c r="AH582" s="143">
        <v>0</v>
      </c>
      <c r="AI582" s="105">
        <v>0</v>
      </c>
      <c r="AJ582" s="105">
        <v>0</v>
      </c>
      <c r="AK582" s="105">
        <v>0</v>
      </c>
      <c r="AL582" s="105">
        <v>0</v>
      </c>
      <c r="AM582" s="105">
        <v>0</v>
      </c>
      <c r="AN582" s="105">
        <v>0</v>
      </c>
      <c r="AO582" s="21">
        <v>0</v>
      </c>
      <c r="AP582" s="189" t="str">
        <f t="shared" ref="AP582" si="199">+IFERROR(SUM(AC582:AH582)/SUM(P582:U582),"")</f>
        <v/>
      </c>
      <c r="AQ582" s="91" t="str">
        <f>+IF(AP582="","",IF(AND(SUM($P582:U582)=1,SUM($AC582:AH582)=1),"TERMINADA",IF(SUM($P582:U582)=0,"SIN INICIAR",IF(AP582&gt;1,"ADELANTADA",IF(AP582&lt;0.6,"CRÍTICA",IF(AP582&lt;0.95,"EN PROCESO","GESTIÓN NORMAL"))))))</f>
        <v/>
      </c>
      <c r="AR582" s="38" t="str">
        <f t="shared" si="198"/>
        <v/>
      </c>
      <c r="AS582" s="71" t="s">
        <v>1107</v>
      </c>
      <c r="AT582" s="71" t="s">
        <v>1107</v>
      </c>
      <c r="AU582" s="71"/>
      <c r="BA582" s="236">
        <f t="shared" si="151"/>
        <v>1</v>
      </c>
    </row>
    <row r="583" spans="1:53" ht="48" hidden="1" customHeight="1" outlineLevel="3" x14ac:dyDescent="0.2">
      <c r="A583" s="258"/>
      <c r="B583" s="273"/>
      <c r="C583" s="250" t="s">
        <v>1346</v>
      </c>
      <c r="D583" s="269"/>
      <c r="E583" s="269"/>
      <c r="F583" s="82"/>
      <c r="G583" s="82"/>
      <c r="H583" s="1"/>
      <c r="I583" s="1"/>
      <c r="J583" s="82"/>
      <c r="K583" s="82"/>
      <c r="L583" s="82"/>
      <c r="M583" s="82"/>
      <c r="N583" s="68"/>
      <c r="O583" s="68"/>
      <c r="P583" s="69"/>
      <c r="Q583" s="69"/>
      <c r="R583" s="69"/>
      <c r="S583" s="69"/>
      <c r="T583" s="69"/>
      <c r="U583" s="144"/>
      <c r="V583" s="69"/>
      <c r="W583" s="69"/>
      <c r="X583" s="69"/>
      <c r="Y583" s="69"/>
      <c r="Z583" s="69"/>
      <c r="AA583" s="69"/>
      <c r="AB583" s="200"/>
      <c r="AC583" s="69"/>
      <c r="AD583" s="69"/>
      <c r="AE583" s="69"/>
      <c r="AF583" s="69"/>
      <c r="AG583" s="69"/>
      <c r="AH583" s="144"/>
      <c r="AI583" s="69"/>
      <c r="AJ583" s="69"/>
      <c r="AK583" s="69"/>
      <c r="AL583" s="69"/>
      <c r="AM583" s="69"/>
      <c r="AN583" s="182"/>
      <c r="AO583" s="69"/>
      <c r="AP583" s="190"/>
      <c r="AQ583" s="91" t="str">
        <f>+IF(AP583="","",IF(AP583&gt;1,"ADELANTADA",IF(AP583&lt;0.6,"CRÍTICA",IF(AP583&lt;0.95,"EN PROCESO","GESTIÓN NORMAL"))))</f>
        <v/>
      </c>
      <c r="AR583" s="38" t="str">
        <f t="shared" si="198"/>
        <v/>
      </c>
      <c r="AS583" s="71"/>
      <c r="AT583" s="71"/>
      <c r="AU583" s="71"/>
      <c r="BA583" s="236">
        <f t="shared" si="151"/>
        <v>1</v>
      </c>
    </row>
    <row r="584" spans="1:53" ht="48" hidden="1" customHeight="1" outlineLevel="4" x14ac:dyDescent="0.2">
      <c r="A584" s="258"/>
      <c r="B584" s="273"/>
      <c r="C584" s="75" t="s">
        <v>440</v>
      </c>
      <c r="D584" s="10" t="s">
        <v>440</v>
      </c>
      <c r="E584" s="10" t="s">
        <v>441</v>
      </c>
      <c r="F584" s="29">
        <v>42552</v>
      </c>
      <c r="G584" s="29">
        <v>42613</v>
      </c>
      <c r="H584" s="10" t="s">
        <v>442</v>
      </c>
      <c r="I584" s="10" t="s">
        <v>36</v>
      </c>
      <c r="J584" s="10" t="s">
        <v>443</v>
      </c>
      <c r="K584" s="10">
        <v>10</v>
      </c>
      <c r="L584" s="6">
        <v>3500000</v>
      </c>
      <c r="M584" s="6">
        <f>+K584*L584</f>
        <v>35000000</v>
      </c>
      <c r="N584" s="122" t="s">
        <v>196</v>
      </c>
      <c r="O584" s="122" t="s">
        <v>197</v>
      </c>
      <c r="P584" s="104">
        <v>0</v>
      </c>
      <c r="Q584" s="104">
        <v>0</v>
      </c>
      <c r="R584" s="104">
        <v>0</v>
      </c>
      <c r="S584" s="104">
        <v>0</v>
      </c>
      <c r="T584" s="104">
        <v>0</v>
      </c>
      <c r="U584" s="143">
        <v>0</v>
      </c>
      <c r="V584" s="104">
        <v>0</v>
      </c>
      <c r="W584" s="104">
        <v>0</v>
      </c>
      <c r="X584" s="104">
        <v>0.34</v>
      </c>
      <c r="Y584" s="104">
        <v>0.33</v>
      </c>
      <c r="Z584" s="104">
        <v>0.33</v>
      </c>
      <c r="AA584" s="104">
        <v>0</v>
      </c>
      <c r="AB584" s="198">
        <f t="shared" ref="AB584:AB586" si="200">SUM(P584:AA584)</f>
        <v>1</v>
      </c>
      <c r="AC584" s="105">
        <v>0</v>
      </c>
      <c r="AD584" s="105">
        <v>0</v>
      </c>
      <c r="AE584" s="105">
        <v>0</v>
      </c>
      <c r="AF584" s="105">
        <v>0</v>
      </c>
      <c r="AG584" s="104">
        <v>0</v>
      </c>
      <c r="AH584" s="143">
        <v>0</v>
      </c>
      <c r="AI584" s="105">
        <v>0</v>
      </c>
      <c r="AJ584" s="105">
        <v>0</v>
      </c>
      <c r="AK584" s="105">
        <v>0</v>
      </c>
      <c r="AL584" s="105">
        <v>0</v>
      </c>
      <c r="AM584" s="105">
        <v>0</v>
      </c>
      <c r="AN584" s="105">
        <v>0</v>
      </c>
      <c r="AO584" s="21">
        <f>SUM(AC584:AN584)</f>
        <v>0</v>
      </c>
      <c r="AP584" s="189" t="str">
        <f t="shared" ref="AP584:AP586" si="201">+IFERROR(SUM(AC584:AH584)/SUM(P584:U584),"")</f>
        <v/>
      </c>
      <c r="AQ584" s="91" t="str">
        <f>+IF(AP584="","",IF(AND(SUM($P584:U584)=1,SUM($AC584:AH584)=1),"TERMINADA",IF(SUM($P584:U584)=0,"SIN INICIAR",IF(AP584&gt;1,"ADELANTADA",IF(AP584&lt;0.6,"CRÍTICA",IF(AP584&lt;0.95,"EN PROCESO","GESTIÓN NORMAL"))))))</f>
        <v/>
      </c>
      <c r="AR584" s="38" t="str">
        <f t="shared" si="198"/>
        <v/>
      </c>
      <c r="AS584" s="74"/>
      <c r="AT584" s="74"/>
      <c r="AU584" s="74"/>
      <c r="BA584" s="236">
        <f t="shared" si="151"/>
        <v>1</v>
      </c>
    </row>
    <row r="585" spans="1:53" ht="48" hidden="1" customHeight="1" outlineLevel="4" x14ac:dyDescent="0.2">
      <c r="A585" s="258"/>
      <c r="B585" s="273"/>
      <c r="C585" s="75" t="s">
        <v>440</v>
      </c>
      <c r="D585" s="10" t="s">
        <v>440</v>
      </c>
      <c r="E585" s="10" t="s">
        <v>447</v>
      </c>
      <c r="F585" s="29">
        <v>42583</v>
      </c>
      <c r="G585" s="29">
        <v>42704</v>
      </c>
      <c r="H585" s="10" t="s">
        <v>448</v>
      </c>
      <c r="I585" s="10" t="s">
        <v>36</v>
      </c>
      <c r="J585" s="10" t="s">
        <v>449</v>
      </c>
      <c r="K585" s="10">
        <v>1</v>
      </c>
      <c r="L585" s="6">
        <v>2000000</v>
      </c>
      <c r="M585" s="6">
        <f>+K585*L585</f>
        <v>2000000</v>
      </c>
      <c r="N585" s="122" t="s">
        <v>192</v>
      </c>
      <c r="O585" s="122" t="s">
        <v>906</v>
      </c>
      <c r="P585" s="104">
        <v>0</v>
      </c>
      <c r="Q585" s="104">
        <v>0</v>
      </c>
      <c r="R585" s="104">
        <v>0</v>
      </c>
      <c r="S585" s="104">
        <v>0</v>
      </c>
      <c r="T585" s="104">
        <v>0</v>
      </c>
      <c r="U585" s="143">
        <v>0</v>
      </c>
      <c r="V585" s="104">
        <v>0</v>
      </c>
      <c r="W585" s="104">
        <v>0</v>
      </c>
      <c r="X585" s="104">
        <v>0</v>
      </c>
      <c r="Y585" s="104">
        <v>0</v>
      </c>
      <c r="Z585" s="104">
        <v>0</v>
      </c>
      <c r="AA585" s="104">
        <v>1</v>
      </c>
      <c r="AB585" s="198">
        <f t="shared" si="200"/>
        <v>1</v>
      </c>
      <c r="AC585" s="105">
        <v>0</v>
      </c>
      <c r="AD585" s="105">
        <v>0</v>
      </c>
      <c r="AE585" s="105">
        <v>0</v>
      </c>
      <c r="AF585" s="105">
        <v>0</v>
      </c>
      <c r="AG585" s="104">
        <v>0</v>
      </c>
      <c r="AH585" s="143">
        <v>0</v>
      </c>
      <c r="AI585" s="105">
        <v>0</v>
      </c>
      <c r="AJ585" s="105">
        <v>0</v>
      </c>
      <c r="AK585" s="105">
        <v>0</v>
      </c>
      <c r="AL585" s="105">
        <v>0</v>
      </c>
      <c r="AM585" s="105">
        <v>0</v>
      </c>
      <c r="AN585" s="105">
        <v>0</v>
      </c>
      <c r="AO585" s="21">
        <f t="shared" ref="AO585:AO586" si="202">SUM(AC585:AN585)</f>
        <v>0</v>
      </c>
      <c r="AP585" s="189" t="str">
        <f t="shared" si="201"/>
        <v/>
      </c>
      <c r="AQ585" s="91" t="str">
        <f>+IF(AP585="","",IF(AND(SUM($P585:U585)=1,SUM($AC585:AH585)=1),"TERMINADA",IF(SUM($P585:U585)=0,"SIN INICIAR",IF(AP585&gt;1,"ADELANTADA",IF(AP585&lt;0.6,"CRÍTICA",IF(AP585&lt;0.95,"EN PROCESO","GESTIÓN NORMAL"))))))</f>
        <v/>
      </c>
      <c r="AR585" s="38" t="str">
        <f t="shared" si="198"/>
        <v/>
      </c>
      <c r="AS585" s="74"/>
      <c r="AT585" s="74"/>
      <c r="AU585" s="74"/>
      <c r="BA585" s="236">
        <f t="shared" si="151"/>
        <v>1</v>
      </c>
    </row>
    <row r="586" spans="1:53" ht="48" hidden="1" customHeight="1" outlineLevel="4" x14ac:dyDescent="0.2">
      <c r="A586" s="258"/>
      <c r="B586" s="273"/>
      <c r="C586" s="75" t="s">
        <v>440</v>
      </c>
      <c r="D586" s="10" t="s">
        <v>440</v>
      </c>
      <c r="E586" s="10" t="s">
        <v>444</v>
      </c>
      <c r="F586" s="29">
        <v>42401</v>
      </c>
      <c r="G586" s="29">
        <v>42724</v>
      </c>
      <c r="H586" s="10" t="s">
        <v>445</v>
      </c>
      <c r="I586" s="10" t="s">
        <v>36</v>
      </c>
      <c r="J586" s="10" t="s">
        <v>446</v>
      </c>
      <c r="K586" s="10">
        <v>6</v>
      </c>
      <c r="L586" s="6">
        <v>1500000</v>
      </c>
      <c r="M586" s="6">
        <f>+K586*L586</f>
        <v>9000000</v>
      </c>
      <c r="N586" s="122" t="s">
        <v>192</v>
      </c>
      <c r="O586" s="122" t="s">
        <v>906</v>
      </c>
      <c r="P586" s="104">
        <v>0</v>
      </c>
      <c r="Q586" s="104">
        <v>0</v>
      </c>
      <c r="R586" s="104">
        <v>0.1111111111111111</v>
      </c>
      <c r="S586" s="104">
        <v>0.1111111111111111</v>
      </c>
      <c r="T586" s="104">
        <v>0.1111111111111111</v>
      </c>
      <c r="U586" s="143">
        <v>0.1111111111111111</v>
      </c>
      <c r="V586" s="104">
        <v>0.1111111111111111</v>
      </c>
      <c r="W586" s="104">
        <v>0.1111111111111111</v>
      </c>
      <c r="X586" s="104">
        <v>0.1111111111111111</v>
      </c>
      <c r="Y586" s="104">
        <v>0.1111111111111111</v>
      </c>
      <c r="Z586" s="104">
        <v>0.1111111111111111</v>
      </c>
      <c r="AA586" s="104">
        <v>0</v>
      </c>
      <c r="AB586" s="198">
        <f t="shared" si="200"/>
        <v>1.0000000000000002</v>
      </c>
      <c r="AC586" s="105">
        <v>0</v>
      </c>
      <c r="AD586" s="105">
        <v>0</v>
      </c>
      <c r="AE586" s="104">
        <v>0.1111111111111111</v>
      </c>
      <c r="AF586" s="104">
        <v>0.1111111111111111</v>
      </c>
      <c r="AG586" s="104">
        <v>0.1111111111111111</v>
      </c>
      <c r="AH586" s="104">
        <v>0.1111111111111111</v>
      </c>
      <c r="AI586" s="105">
        <v>0</v>
      </c>
      <c r="AJ586" s="105">
        <v>0</v>
      </c>
      <c r="AK586" s="105">
        <v>0</v>
      </c>
      <c r="AL586" s="105">
        <v>0</v>
      </c>
      <c r="AM586" s="105">
        <v>0</v>
      </c>
      <c r="AN586" s="105">
        <v>0</v>
      </c>
      <c r="AO586" s="21">
        <f t="shared" si="202"/>
        <v>0.44444444444444442</v>
      </c>
      <c r="AP586" s="189">
        <f t="shared" si="201"/>
        <v>1</v>
      </c>
      <c r="AQ586" s="91" t="str">
        <f>+IF(AP586="","",IF(AND(SUM($P586:U586)=1,SUM($AC586:AH586)=1),"TERMINADA",IF(SUM($P586:U586)=0,"SIN INICIAR",IF(AP586&gt;1,"ADELANTADA",IF(AP586&lt;0.6,"CRÍTICA",IF(AP586&lt;0.95,"EN PROCESO","GESTIÓN NORMAL"))))))</f>
        <v>GESTIÓN NORMAL</v>
      </c>
      <c r="AR586" s="38" t="str">
        <f t="shared" si="198"/>
        <v>J</v>
      </c>
      <c r="AS586" s="74" t="s">
        <v>1106</v>
      </c>
      <c r="AT586" s="74" t="s">
        <v>1106</v>
      </c>
      <c r="AU586" s="74"/>
      <c r="BA586" s="236">
        <f t="shared" si="151"/>
        <v>0.55555555555555558</v>
      </c>
    </row>
    <row r="587" spans="1:53" ht="48" hidden="1" customHeight="1" outlineLevel="3" thickBot="1" x14ac:dyDescent="0.25">
      <c r="A587" s="258"/>
      <c r="B587" s="274"/>
      <c r="C587" s="253" t="s">
        <v>1347</v>
      </c>
      <c r="D587" s="268"/>
      <c r="E587" s="268"/>
      <c r="F587" s="124"/>
      <c r="G587" s="124"/>
      <c r="H587" s="125"/>
      <c r="I587" s="125"/>
      <c r="J587" s="124"/>
      <c r="K587" s="124"/>
      <c r="L587" s="124"/>
      <c r="M587" s="124"/>
      <c r="N587" s="126"/>
      <c r="O587" s="126"/>
      <c r="P587" s="127"/>
      <c r="Q587" s="127"/>
      <c r="R587" s="127"/>
      <c r="S587" s="127"/>
      <c r="T587" s="127"/>
      <c r="U587" s="149"/>
      <c r="V587" s="127"/>
      <c r="W587" s="127"/>
      <c r="X587" s="127"/>
      <c r="Y587" s="127"/>
      <c r="Z587" s="127"/>
      <c r="AA587" s="127"/>
      <c r="AB587" s="203"/>
      <c r="AC587" s="127"/>
      <c r="AD587" s="127"/>
      <c r="AE587" s="127"/>
      <c r="AF587" s="127"/>
      <c r="AG587" s="127"/>
      <c r="AH587" s="149"/>
      <c r="AI587" s="127"/>
      <c r="AJ587" s="127"/>
      <c r="AK587" s="127"/>
      <c r="AL587" s="127"/>
      <c r="AM587" s="127"/>
      <c r="AN587" s="188"/>
      <c r="AO587" s="190">
        <f>SUBTOTAL(1,AO584:AO586)</f>
        <v>0.14814814814814814</v>
      </c>
      <c r="AP587" s="207">
        <f>SUBTOTAL(1,AP584:AP586)</f>
        <v>1</v>
      </c>
      <c r="AQ587" s="91" t="str">
        <f t="shared" ref="AQ587" si="203">+IF(AP587="","",IF(AP587&gt;1,"ADELANTADA",IF(AP587&lt;0.6,"CRÍTICA",IF(AP587&lt;0.95,"EN PROCESO","GESTIÓN NORMAL"))))</f>
        <v>GESTIÓN NORMAL</v>
      </c>
      <c r="AR587" s="38" t="str">
        <f t="shared" si="198"/>
        <v>J</v>
      </c>
      <c r="AS587" s="74"/>
      <c r="AT587" s="74"/>
      <c r="AU587" s="74"/>
      <c r="BA587" s="236">
        <f t="shared" si="151"/>
        <v>0.85185185185185186</v>
      </c>
    </row>
    <row r="588" spans="1:53" ht="59.1" customHeight="1" outlineLevel="2" collapsed="1" thickBot="1" x14ac:dyDescent="0.25">
      <c r="A588" s="258"/>
      <c r="B588" s="243" t="s">
        <v>1290</v>
      </c>
      <c r="C588" s="244"/>
      <c r="D588" s="244"/>
      <c r="E588" s="244"/>
      <c r="F588" s="244"/>
      <c r="G588" s="244"/>
      <c r="H588" s="244"/>
      <c r="I588" s="244"/>
      <c r="J588" s="244"/>
      <c r="K588" s="244"/>
      <c r="L588" s="244"/>
      <c r="M588" s="244"/>
      <c r="N588" s="244"/>
      <c r="O588" s="245"/>
      <c r="P588" s="128"/>
      <c r="Q588" s="128"/>
      <c r="R588" s="128"/>
      <c r="S588" s="128"/>
      <c r="T588" s="128"/>
      <c r="U588" s="150"/>
      <c r="V588" s="128"/>
      <c r="W588" s="128"/>
      <c r="X588" s="128"/>
      <c r="Y588" s="128"/>
      <c r="Z588" s="128"/>
      <c r="AA588" s="128"/>
      <c r="AB588" s="199"/>
      <c r="AC588" s="128"/>
      <c r="AD588" s="128"/>
      <c r="AE588" s="128"/>
      <c r="AF588" s="128"/>
      <c r="AG588" s="128"/>
      <c r="AH588" s="150"/>
      <c r="AI588" s="128"/>
      <c r="AJ588" s="128"/>
      <c r="AK588" s="128"/>
      <c r="AL588" s="128"/>
      <c r="AM588" s="128"/>
      <c r="AN588" s="128"/>
      <c r="AO588" s="209">
        <f>+AVERAGE(AO572,AO574,AO578,AO581,AO583,AO587)</f>
        <v>0.35829629629629633</v>
      </c>
      <c r="AP588" s="208">
        <f>+AVERAGE(AP572,AP574,AP578,AP581,AP583,AP587)</f>
        <v>0.93617639326151714</v>
      </c>
      <c r="AQ588" s="91" t="str">
        <f>+IF(AP588="","",IF(AP588&gt;1,"ADELANTADA",IF(AP588&lt;0.6,"CRÍTICA",IF(AP588&lt;0.95,"EN PROCESO","GESTIÓN NORMAL"))))</f>
        <v>EN PROCESO</v>
      </c>
      <c r="AR588" s="38" t="str">
        <f t="shared" si="198"/>
        <v>K</v>
      </c>
      <c r="AS588" s="74"/>
      <c r="AT588" s="160"/>
      <c r="AU588" s="160"/>
      <c r="BA588" s="236">
        <f t="shared" si="151"/>
        <v>0.64170370370370367</v>
      </c>
    </row>
    <row r="589" spans="1:53" ht="27.95" hidden="1" customHeight="1" outlineLevel="4" x14ac:dyDescent="0.2">
      <c r="A589" s="258"/>
      <c r="B589" s="272" t="s">
        <v>953</v>
      </c>
      <c r="C589" s="113" t="s">
        <v>581</v>
      </c>
      <c r="D589" s="97" t="s">
        <v>581</v>
      </c>
      <c r="E589" s="97" t="s">
        <v>596</v>
      </c>
      <c r="F589" s="119">
        <v>42401</v>
      </c>
      <c r="G589" s="119">
        <v>42429</v>
      </c>
      <c r="H589" s="97" t="s">
        <v>597</v>
      </c>
      <c r="I589" s="97" t="s">
        <v>227</v>
      </c>
      <c r="J589" s="97" t="s">
        <v>36</v>
      </c>
      <c r="K589" s="97">
        <v>45</v>
      </c>
      <c r="L589" s="99">
        <v>2025000</v>
      </c>
      <c r="M589" s="99">
        <f>SUM(L589:L591)</f>
        <v>7925000</v>
      </c>
      <c r="N589" s="121" t="s">
        <v>193</v>
      </c>
      <c r="O589" s="121" t="s">
        <v>193</v>
      </c>
      <c r="P589" s="101">
        <v>0</v>
      </c>
      <c r="Q589" s="101">
        <v>1</v>
      </c>
      <c r="R589" s="101">
        <v>0</v>
      </c>
      <c r="S589" s="101">
        <v>0</v>
      </c>
      <c r="T589" s="101">
        <v>0</v>
      </c>
      <c r="U589" s="142">
        <v>0</v>
      </c>
      <c r="V589" s="101">
        <v>0</v>
      </c>
      <c r="W589" s="101">
        <v>0</v>
      </c>
      <c r="X589" s="101">
        <v>0</v>
      </c>
      <c r="Y589" s="101">
        <v>0</v>
      </c>
      <c r="Z589" s="101">
        <v>0</v>
      </c>
      <c r="AA589" s="101">
        <v>0</v>
      </c>
      <c r="AB589" s="198">
        <f t="shared" ref="AB589:AB607" si="204">SUM(P589:AA589)</f>
        <v>1</v>
      </c>
      <c r="AC589" s="102">
        <v>0</v>
      </c>
      <c r="AD589" s="102">
        <v>1</v>
      </c>
      <c r="AE589" s="102">
        <v>0</v>
      </c>
      <c r="AF589" s="102">
        <v>0</v>
      </c>
      <c r="AG589" s="101">
        <v>0</v>
      </c>
      <c r="AH589" s="142">
        <v>0</v>
      </c>
      <c r="AI589" s="102">
        <v>0</v>
      </c>
      <c r="AJ589" s="102">
        <v>0</v>
      </c>
      <c r="AK589" s="102">
        <v>0</v>
      </c>
      <c r="AL589" s="102">
        <v>0</v>
      </c>
      <c r="AM589" s="102">
        <v>0</v>
      </c>
      <c r="AN589" s="102">
        <v>0</v>
      </c>
      <c r="AO589" s="21">
        <f>SUM(AC589:AN589)</f>
        <v>1</v>
      </c>
      <c r="AP589" s="205">
        <f t="shared" ref="AP589:AP607" si="205">+IFERROR(SUM(AC589:AH589)/SUM(P589:U589),"")</f>
        <v>1</v>
      </c>
      <c r="AQ589" s="91" t="str">
        <f>+IF(AP589="","",IF(AND(SUM($P589:U589)=1,SUM($AC589:AH589)=1),"TERMINADA",IF(SUM($P589:U589)=0,"SIN INICIAR",IF(AP589&gt;1,"ADELANTADA",IF(AP589&lt;0.6,"CRÍTICA",IF(AP589&lt;0.95,"EN PROCESO","GESTIÓN NORMAL"))))))</f>
        <v>TERMINADA</v>
      </c>
      <c r="AR589" s="38" t="str">
        <f t="shared" si="198"/>
        <v>B</v>
      </c>
      <c r="AS589" s="74"/>
      <c r="AT589" s="74"/>
      <c r="AU589" s="74"/>
      <c r="BA589" s="236">
        <f t="shared" si="151"/>
        <v>0</v>
      </c>
    </row>
    <row r="590" spans="1:53" ht="27.95" hidden="1" customHeight="1" outlineLevel="4" x14ac:dyDescent="0.2">
      <c r="A590" s="258"/>
      <c r="B590" s="273"/>
      <c r="C590" s="75" t="s">
        <v>581</v>
      </c>
      <c r="D590" s="10" t="s">
        <v>581</v>
      </c>
      <c r="E590" s="10" t="s">
        <v>596</v>
      </c>
      <c r="F590" s="29">
        <v>42401</v>
      </c>
      <c r="G590" s="29">
        <v>42429</v>
      </c>
      <c r="H590" s="10" t="s">
        <v>597</v>
      </c>
      <c r="I590" s="10" t="s">
        <v>598</v>
      </c>
      <c r="J590" s="10" t="s">
        <v>587</v>
      </c>
      <c r="K590" s="10">
        <v>30</v>
      </c>
      <c r="L590" s="6">
        <v>2400000</v>
      </c>
      <c r="M590" s="6"/>
      <c r="N590" s="122" t="s">
        <v>193</v>
      </c>
      <c r="O590" s="122" t="s">
        <v>193</v>
      </c>
      <c r="P590" s="104">
        <v>0</v>
      </c>
      <c r="Q590" s="104">
        <v>1</v>
      </c>
      <c r="R590" s="104">
        <v>0</v>
      </c>
      <c r="S590" s="104">
        <v>0</v>
      </c>
      <c r="T590" s="104">
        <v>0</v>
      </c>
      <c r="U590" s="143">
        <v>0</v>
      </c>
      <c r="V590" s="104">
        <v>0</v>
      </c>
      <c r="W590" s="104">
        <v>0</v>
      </c>
      <c r="X590" s="104">
        <v>0</v>
      </c>
      <c r="Y590" s="104">
        <v>0</v>
      </c>
      <c r="Z590" s="104">
        <v>0</v>
      </c>
      <c r="AA590" s="104">
        <v>0</v>
      </c>
      <c r="AB590" s="198">
        <f t="shared" si="204"/>
        <v>1</v>
      </c>
      <c r="AC590" s="105">
        <v>0</v>
      </c>
      <c r="AD590" s="105">
        <v>1</v>
      </c>
      <c r="AE590" s="105">
        <v>0</v>
      </c>
      <c r="AF590" s="105">
        <v>0</v>
      </c>
      <c r="AG590" s="104">
        <v>0</v>
      </c>
      <c r="AH590" s="143">
        <v>0</v>
      </c>
      <c r="AI590" s="105">
        <v>0</v>
      </c>
      <c r="AJ590" s="105">
        <v>0</v>
      </c>
      <c r="AK590" s="105">
        <v>0</v>
      </c>
      <c r="AL590" s="105">
        <v>0</v>
      </c>
      <c r="AM590" s="105">
        <v>0</v>
      </c>
      <c r="AN590" s="105">
        <v>0</v>
      </c>
      <c r="AO590" s="21">
        <f t="shared" ref="AO590:AO607" si="206">SUM(AC590:AN590)</f>
        <v>1</v>
      </c>
      <c r="AP590" s="189">
        <f t="shared" si="205"/>
        <v>1</v>
      </c>
      <c r="AQ590" s="91" t="str">
        <f>+IF(AP590="","",IF(AND(SUM($P590:U590)=1,SUM($AC590:AH590)=1),"TERMINADA",IF(SUM($P590:U590)=0,"SIN INICIAR",IF(AP590&gt;1,"ADELANTADA",IF(AP590&lt;0.6,"CRÍTICA",IF(AP590&lt;0.95,"EN PROCESO","GESTIÓN NORMAL"))))))</f>
        <v>TERMINADA</v>
      </c>
      <c r="AR590" s="38" t="str">
        <f t="shared" si="198"/>
        <v>B</v>
      </c>
      <c r="AS590" s="74"/>
      <c r="AT590" s="74"/>
      <c r="AU590" s="74"/>
      <c r="BA590" s="236">
        <f t="shared" si="151"/>
        <v>0</v>
      </c>
    </row>
    <row r="591" spans="1:53" ht="27.95" hidden="1" customHeight="1" outlineLevel="4" x14ac:dyDescent="0.2">
      <c r="A591" s="258"/>
      <c r="B591" s="273"/>
      <c r="C591" s="75" t="s">
        <v>581</v>
      </c>
      <c r="D591" s="10" t="s">
        <v>581</v>
      </c>
      <c r="E591" s="10" t="s">
        <v>596</v>
      </c>
      <c r="F591" s="29">
        <v>42401</v>
      </c>
      <c r="G591" s="29">
        <v>42429</v>
      </c>
      <c r="H591" s="10" t="s">
        <v>597</v>
      </c>
      <c r="I591" s="10" t="s">
        <v>593</v>
      </c>
      <c r="J591" s="10" t="s">
        <v>36</v>
      </c>
      <c r="K591" s="10">
        <v>45</v>
      </c>
      <c r="L591" s="6">
        <v>3500000</v>
      </c>
      <c r="M591" s="6"/>
      <c r="N591" s="122" t="s">
        <v>193</v>
      </c>
      <c r="O591" s="122" t="s">
        <v>193</v>
      </c>
      <c r="P591" s="104">
        <v>0</v>
      </c>
      <c r="Q591" s="104">
        <v>1</v>
      </c>
      <c r="R591" s="104">
        <v>0</v>
      </c>
      <c r="S591" s="104">
        <v>0</v>
      </c>
      <c r="T591" s="104">
        <v>0</v>
      </c>
      <c r="U591" s="143">
        <v>0</v>
      </c>
      <c r="V591" s="104">
        <v>0</v>
      </c>
      <c r="W591" s="104">
        <v>0</v>
      </c>
      <c r="X591" s="104">
        <v>0</v>
      </c>
      <c r="Y591" s="104">
        <v>0</v>
      </c>
      <c r="Z591" s="104">
        <v>0</v>
      </c>
      <c r="AA591" s="104">
        <v>0</v>
      </c>
      <c r="AB591" s="198">
        <f t="shared" si="204"/>
        <v>1</v>
      </c>
      <c r="AC591" s="105">
        <v>0</v>
      </c>
      <c r="AD591" s="105">
        <v>1</v>
      </c>
      <c r="AE591" s="105">
        <v>0</v>
      </c>
      <c r="AF591" s="105">
        <v>0</v>
      </c>
      <c r="AG591" s="104">
        <v>0</v>
      </c>
      <c r="AH591" s="143">
        <v>0</v>
      </c>
      <c r="AI591" s="105">
        <v>0</v>
      </c>
      <c r="AJ591" s="105">
        <v>0</v>
      </c>
      <c r="AK591" s="105">
        <v>0</v>
      </c>
      <c r="AL591" s="105">
        <v>0</v>
      </c>
      <c r="AM591" s="105">
        <v>0</v>
      </c>
      <c r="AN591" s="105">
        <v>0</v>
      </c>
      <c r="AO591" s="21">
        <f t="shared" si="206"/>
        <v>1</v>
      </c>
      <c r="AP591" s="189">
        <f t="shared" si="205"/>
        <v>1</v>
      </c>
      <c r="AQ591" s="91" t="str">
        <f>+IF(AP591="","",IF(AND(SUM($P591:U591)=1,SUM($AC591:AH591)=1),"TERMINADA",IF(SUM($P591:U591)=0,"SIN INICIAR",IF(AP591&gt;1,"ADELANTADA",IF(AP591&lt;0.6,"CRÍTICA",IF(AP591&lt;0.95,"EN PROCESO","GESTIÓN NORMAL"))))))</f>
        <v>TERMINADA</v>
      </c>
      <c r="AR591" s="38" t="str">
        <f t="shared" si="198"/>
        <v>B</v>
      </c>
      <c r="AS591" s="74"/>
      <c r="AT591" s="74"/>
      <c r="AU591" s="74"/>
      <c r="BA591" s="236">
        <f t="shared" si="151"/>
        <v>0</v>
      </c>
    </row>
    <row r="592" spans="1:53" ht="27.95" hidden="1" customHeight="1" outlineLevel="4" x14ac:dyDescent="0.2">
      <c r="A592" s="258"/>
      <c r="B592" s="273"/>
      <c r="C592" s="75" t="s">
        <v>581</v>
      </c>
      <c r="D592" s="10" t="s">
        <v>581</v>
      </c>
      <c r="E592" s="10" t="s">
        <v>582</v>
      </c>
      <c r="F592" s="29">
        <v>42430</v>
      </c>
      <c r="G592" s="29">
        <v>42460</v>
      </c>
      <c r="H592" s="10" t="s">
        <v>579</v>
      </c>
      <c r="I592" s="10" t="s">
        <v>580</v>
      </c>
      <c r="J592" s="10" t="s">
        <v>36</v>
      </c>
      <c r="K592" s="10">
        <v>1</v>
      </c>
      <c r="L592" s="6">
        <v>650000</v>
      </c>
      <c r="M592" s="6">
        <f>+K592*L592</f>
        <v>650000</v>
      </c>
      <c r="N592" s="122" t="s">
        <v>205</v>
      </c>
      <c r="O592" s="122" t="s">
        <v>205</v>
      </c>
      <c r="P592" s="104">
        <v>0</v>
      </c>
      <c r="Q592" s="104">
        <v>0</v>
      </c>
      <c r="R592" s="104">
        <v>1</v>
      </c>
      <c r="S592" s="104">
        <v>0</v>
      </c>
      <c r="T592" s="104">
        <v>0</v>
      </c>
      <c r="U592" s="143">
        <v>0</v>
      </c>
      <c r="V592" s="104">
        <v>0</v>
      </c>
      <c r="W592" s="104">
        <v>0</v>
      </c>
      <c r="X592" s="104">
        <v>0</v>
      </c>
      <c r="Y592" s="104">
        <v>0</v>
      </c>
      <c r="Z592" s="104">
        <v>0</v>
      </c>
      <c r="AA592" s="104">
        <v>0</v>
      </c>
      <c r="AB592" s="198">
        <f t="shared" si="204"/>
        <v>1</v>
      </c>
      <c r="AC592" s="105">
        <v>0</v>
      </c>
      <c r="AD592" s="105">
        <v>0</v>
      </c>
      <c r="AE592" s="105">
        <v>1</v>
      </c>
      <c r="AF592" s="105">
        <v>0</v>
      </c>
      <c r="AG592" s="104">
        <v>0</v>
      </c>
      <c r="AH592" s="143">
        <v>0</v>
      </c>
      <c r="AI592" s="105">
        <v>0</v>
      </c>
      <c r="AJ592" s="105">
        <v>0</v>
      </c>
      <c r="AK592" s="105">
        <v>0</v>
      </c>
      <c r="AL592" s="105">
        <v>0</v>
      </c>
      <c r="AM592" s="105">
        <v>0</v>
      </c>
      <c r="AN592" s="105">
        <v>0</v>
      </c>
      <c r="AO592" s="21">
        <f t="shared" si="206"/>
        <v>1</v>
      </c>
      <c r="AP592" s="189">
        <f t="shared" si="205"/>
        <v>1</v>
      </c>
      <c r="AQ592" s="91" t="str">
        <f>+IF(AP592="","",IF(AND(SUM($P592:U592)=1,SUM($AC592:AH592)=1),"TERMINADA",IF(SUM($P592:U592)=0,"SIN INICIAR",IF(AP592&gt;1,"ADELANTADA",IF(AP592&lt;0.6,"CRÍTICA",IF(AP592&lt;0.95,"EN PROCESO","GESTIÓN NORMAL"))))))</f>
        <v>TERMINADA</v>
      </c>
      <c r="AR592" s="38" t="str">
        <f t="shared" si="198"/>
        <v>B</v>
      </c>
      <c r="AS592" s="74"/>
      <c r="AT592" s="74"/>
      <c r="AU592" s="74"/>
      <c r="BA592" s="236">
        <f t="shared" ref="BA592:BA655" si="207">100%-AO592</f>
        <v>0</v>
      </c>
    </row>
    <row r="593" spans="1:53" ht="27.95" hidden="1" customHeight="1" outlineLevel="4" x14ac:dyDescent="0.2">
      <c r="A593" s="258"/>
      <c r="B593" s="273"/>
      <c r="C593" s="75" t="s">
        <v>581</v>
      </c>
      <c r="D593" s="10" t="s">
        <v>581</v>
      </c>
      <c r="E593" s="10" t="s">
        <v>606</v>
      </c>
      <c r="F593" s="29">
        <v>42376</v>
      </c>
      <c r="G593" s="29">
        <v>42582</v>
      </c>
      <c r="H593" s="10" t="s">
        <v>607</v>
      </c>
      <c r="I593" s="10" t="s">
        <v>36</v>
      </c>
      <c r="J593" s="10" t="s">
        <v>36</v>
      </c>
      <c r="K593" s="10">
        <v>50</v>
      </c>
      <c r="L593" s="6">
        <f>+K593*300000</f>
        <v>15000000</v>
      </c>
      <c r="M593" s="6">
        <f>+L593</f>
        <v>15000000</v>
      </c>
      <c r="N593" s="122" t="s">
        <v>907</v>
      </c>
      <c r="O593" s="122" t="s">
        <v>907</v>
      </c>
      <c r="P593" s="104">
        <v>0</v>
      </c>
      <c r="Q593" s="104">
        <v>0</v>
      </c>
      <c r="R593" s="104">
        <v>0</v>
      </c>
      <c r="S593" s="104">
        <v>0</v>
      </c>
      <c r="T593" s="104">
        <v>0</v>
      </c>
      <c r="U593" s="143">
        <v>0</v>
      </c>
      <c r="V593" s="104">
        <v>0</v>
      </c>
      <c r="W593" s="104">
        <v>0</v>
      </c>
      <c r="X593" s="104">
        <v>0</v>
      </c>
      <c r="Y593" s="104">
        <v>1</v>
      </c>
      <c r="Z593" s="104">
        <v>0</v>
      </c>
      <c r="AA593" s="104">
        <v>0</v>
      </c>
      <c r="AB593" s="198">
        <f t="shared" si="204"/>
        <v>1</v>
      </c>
      <c r="AC593" s="105">
        <v>0</v>
      </c>
      <c r="AD593" s="105">
        <v>0</v>
      </c>
      <c r="AE593" s="105">
        <v>0</v>
      </c>
      <c r="AF593" s="105">
        <v>0</v>
      </c>
      <c r="AG593" s="104">
        <v>0</v>
      </c>
      <c r="AH593" s="143">
        <v>0</v>
      </c>
      <c r="AI593" s="105">
        <v>0</v>
      </c>
      <c r="AJ593" s="105">
        <v>0</v>
      </c>
      <c r="AK593" s="105">
        <v>0</v>
      </c>
      <c r="AL593" s="105">
        <v>0</v>
      </c>
      <c r="AM593" s="105">
        <v>0</v>
      </c>
      <c r="AN593" s="105">
        <v>0</v>
      </c>
      <c r="AO593" s="21">
        <f t="shared" si="206"/>
        <v>0</v>
      </c>
      <c r="AP593" s="189" t="str">
        <f t="shared" si="205"/>
        <v/>
      </c>
      <c r="AQ593" s="91" t="str">
        <f>+IF(AP593="","",IF(AND(SUM($P593:U593)=1,SUM($AC593:AH593)=1),"TERMINADA",IF(SUM($P593:U593)=0,"SIN INICIAR",IF(AP593&gt;1,"ADELANTADA",IF(AP593&lt;0.6,"CRÍTICA",IF(AP593&lt;0.95,"EN PROCESO","GESTIÓN NORMAL"))))))</f>
        <v/>
      </c>
      <c r="AR593" s="38" t="str">
        <f t="shared" si="198"/>
        <v/>
      </c>
      <c r="AS593" s="74" t="s">
        <v>1084</v>
      </c>
      <c r="AT593" s="74"/>
      <c r="AU593" s="74"/>
      <c r="BA593" s="236">
        <f t="shared" si="207"/>
        <v>1</v>
      </c>
    </row>
    <row r="594" spans="1:53" ht="27.95" hidden="1" customHeight="1" outlineLevel="4" x14ac:dyDescent="0.2">
      <c r="A594" s="258"/>
      <c r="B594" s="273"/>
      <c r="C594" s="75" t="s">
        <v>581</v>
      </c>
      <c r="D594" s="10" t="s">
        <v>581</v>
      </c>
      <c r="E594" s="10" t="s">
        <v>604</v>
      </c>
      <c r="F594" s="29">
        <v>42470</v>
      </c>
      <c r="G594" s="29">
        <v>42470</v>
      </c>
      <c r="H594" s="10" t="s">
        <v>605</v>
      </c>
      <c r="I594" s="10" t="s">
        <v>577</v>
      </c>
      <c r="J594" s="10" t="s">
        <v>36</v>
      </c>
      <c r="K594" s="10">
        <v>200</v>
      </c>
      <c r="L594" s="6">
        <v>100000</v>
      </c>
      <c r="M594" s="6">
        <v>15000000</v>
      </c>
      <c r="N594" s="122" t="s">
        <v>201</v>
      </c>
      <c r="O594" s="122" t="s">
        <v>201</v>
      </c>
      <c r="P594" s="104">
        <v>0</v>
      </c>
      <c r="Q594" s="104">
        <v>0</v>
      </c>
      <c r="R594" s="104">
        <v>0</v>
      </c>
      <c r="S594" s="104">
        <v>0</v>
      </c>
      <c r="T594" s="104">
        <v>0</v>
      </c>
      <c r="U594" s="143">
        <v>0</v>
      </c>
      <c r="V594" s="104">
        <v>0</v>
      </c>
      <c r="W594" s="104">
        <v>0</v>
      </c>
      <c r="X594" s="104">
        <v>1</v>
      </c>
      <c r="Y594" s="104">
        <v>0</v>
      </c>
      <c r="Z594" s="104">
        <v>0</v>
      </c>
      <c r="AA594" s="104">
        <v>0</v>
      </c>
      <c r="AB594" s="198">
        <f t="shared" si="204"/>
        <v>1</v>
      </c>
      <c r="AC594" s="105">
        <v>0</v>
      </c>
      <c r="AD594" s="105">
        <v>0</v>
      </c>
      <c r="AE594" s="105">
        <v>0</v>
      </c>
      <c r="AF594" s="105">
        <v>0</v>
      </c>
      <c r="AG594" s="104">
        <v>0</v>
      </c>
      <c r="AH594" s="143">
        <v>0</v>
      </c>
      <c r="AI594" s="105">
        <v>0</v>
      </c>
      <c r="AJ594" s="105">
        <v>0</v>
      </c>
      <c r="AK594" s="105">
        <v>0</v>
      </c>
      <c r="AL594" s="105">
        <v>0</v>
      </c>
      <c r="AM594" s="105">
        <v>0</v>
      </c>
      <c r="AN594" s="105">
        <v>0</v>
      </c>
      <c r="AO594" s="21">
        <f t="shared" si="206"/>
        <v>0</v>
      </c>
      <c r="AP594" s="189" t="str">
        <f t="shared" si="205"/>
        <v/>
      </c>
      <c r="AQ594" s="91" t="str">
        <f>+IF(AP594="","",IF(AND(SUM($P594:U594)=1,SUM($AC594:AH594)=1),"TERMINADA",IF(SUM($P594:U594)=0,"SIN INICIAR",IF(AP594&gt;1,"ADELANTADA",IF(AP594&lt;0.6,"CRÍTICA",IF(AP594&lt;0.95,"EN PROCESO","GESTIÓN NORMAL"))))))</f>
        <v/>
      </c>
      <c r="AR594" s="38" t="str">
        <f t="shared" si="198"/>
        <v/>
      </c>
      <c r="AS594" s="74"/>
      <c r="AT594" s="74"/>
      <c r="AU594" s="74"/>
      <c r="BA594" s="236">
        <f t="shared" si="207"/>
        <v>1</v>
      </c>
    </row>
    <row r="595" spans="1:53" ht="27.95" hidden="1" customHeight="1" outlineLevel="4" x14ac:dyDescent="0.2">
      <c r="A595" s="258"/>
      <c r="B595" s="273"/>
      <c r="C595" s="75" t="s">
        <v>581</v>
      </c>
      <c r="D595" s="10" t="s">
        <v>581</v>
      </c>
      <c r="E595" s="10" t="s">
        <v>594</v>
      </c>
      <c r="F595" s="29">
        <v>42644</v>
      </c>
      <c r="G595" s="29">
        <v>42674</v>
      </c>
      <c r="H595" s="10" t="s">
        <v>595</v>
      </c>
      <c r="I595" s="10" t="s">
        <v>577</v>
      </c>
      <c r="J595" s="10"/>
      <c r="K595" s="10">
        <v>1</v>
      </c>
      <c r="L595" s="6">
        <v>1500000</v>
      </c>
      <c r="M595" s="6">
        <f t="shared" ref="M595:M600" si="208">+L595</f>
        <v>1500000</v>
      </c>
      <c r="N595" s="122" t="s">
        <v>192</v>
      </c>
      <c r="O595" s="122" t="s">
        <v>201</v>
      </c>
      <c r="P595" s="104">
        <v>0</v>
      </c>
      <c r="Q595" s="104">
        <v>0</v>
      </c>
      <c r="R595" s="104">
        <v>0</v>
      </c>
      <c r="S595" s="104">
        <v>1</v>
      </c>
      <c r="T595" s="104">
        <v>0</v>
      </c>
      <c r="U595" s="143">
        <v>0</v>
      </c>
      <c r="V595" s="104">
        <v>0</v>
      </c>
      <c r="W595" s="104">
        <v>0</v>
      </c>
      <c r="X595" s="104">
        <v>0</v>
      </c>
      <c r="Y595" s="104">
        <v>0</v>
      </c>
      <c r="Z595" s="104">
        <v>0</v>
      </c>
      <c r="AA595" s="104">
        <v>0</v>
      </c>
      <c r="AB595" s="198">
        <f t="shared" si="204"/>
        <v>1</v>
      </c>
      <c r="AC595" s="105">
        <v>0</v>
      </c>
      <c r="AD595" s="105">
        <v>0</v>
      </c>
      <c r="AE595" s="105">
        <v>0</v>
      </c>
      <c r="AF595" s="105">
        <v>1</v>
      </c>
      <c r="AG595" s="104">
        <v>0</v>
      </c>
      <c r="AH595" s="143">
        <v>0</v>
      </c>
      <c r="AI595" s="105">
        <v>0</v>
      </c>
      <c r="AJ595" s="105">
        <v>0</v>
      </c>
      <c r="AK595" s="105">
        <v>0</v>
      </c>
      <c r="AL595" s="105">
        <v>0</v>
      </c>
      <c r="AM595" s="105">
        <v>0</v>
      </c>
      <c r="AN595" s="105">
        <v>0</v>
      </c>
      <c r="AO595" s="21">
        <f t="shared" si="206"/>
        <v>1</v>
      </c>
      <c r="AP595" s="189">
        <f t="shared" si="205"/>
        <v>1</v>
      </c>
      <c r="AQ595" s="91" t="str">
        <f>+IF(AP595="","",IF(AND(SUM($P595:U595)=1,SUM($AC595:AH595)=1),"TERMINADA",IF(SUM($P595:U595)=0,"SIN INICIAR",IF(AP595&gt;1,"ADELANTADA",IF(AP595&lt;0.6,"CRÍTICA",IF(AP595&lt;0.95,"EN PROCESO","GESTIÓN NORMAL"))))))</f>
        <v>TERMINADA</v>
      </c>
      <c r="AR595" s="38" t="str">
        <f t="shared" si="198"/>
        <v>B</v>
      </c>
      <c r="AS595" s="74" t="s">
        <v>1082</v>
      </c>
      <c r="AT595" s="74"/>
      <c r="AU595" s="74"/>
      <c r="BA595" s="236">
        <f t="shared" si="207"/>
        <v>0</v>
      </c>
    </row>
    <row r="596" spans="1:53" ht="27.95" hidden="1" customHeight="1" outlineLevel="4" x14ac:dyDescent="0.2">
      <c r="A596" s="258"/>
      <c r="B596" s="273"/>
      <c r="C596" s="75" t="s">
        <v>581</v>
      </c>
      <c r="D596" s="10" t="s">
        <v>581</v>
      </c>
      <c r="E596" s="10" t="s">
        <v>594</v>
      </c>
      <c r="F596" s="29">
        <v>42644</v>
      </c>
      <c r="G596" s="29">
        <v>42674</v>
      </c>
      <c r="H596" s="10" t="s">
        <v>958</v>
      </c>
      <c r="I596" s="10" t="s">
        <v>227</v>
      </c>
      <c r="J596" s="10"/>
      <c r="K596" s="10">
        <v>1</v>
      </c>
      <c r="L596" s="6">
        <v>5500000</v>
      </c>
      <c r="M596" s="6">
        <f t="shared" si="208"/>
        <v>5500000</v>
      </c>
      <c r="N596" s="122" t="s">
        <v>192</v>
      </c>
      <c r="O596" s="122" t="s">
        <v>201</v>
      </c>
      <c r="P596" s="104">
        <v>0</v>
      </c>
      <c r="Q596" s="104">
        <v>0</v>
      </c>
      <c r="R596" s="104">
        <v>0</v>
      </c>
      <c r="S596" s="104">
        <v>1</v>
      </c>
      <c r="T596" s="104">
        <v>0</v>
      </c>
      <c r="U596" s="143">
        <v>0</v>
      </c>
      <c r="V596" s="104">
        <v>0</v>
      </c>
      <c r="W596" s="104">
        <v>0</v>
      </c>
      <c r="X596" s="104">
        <v>0</v>
      </c>
      <c r="Y596" s="104">
        <v>0</v>
      </c>
      <c r="Z596" s="104">
        <v>0</v>
      </c>
      <c r="AA596" s="104">
        <v>0</v>
      </c>
      <c r="AB596" s="198">
        <f t="shared" si="204"/>
        <v>1</v>
      </c>
      <c r="AC596" s="105">
        <v>0</v>
      </c>
      <c r="AD596" s="105">
        <v>0</v>
      </c>
      <c r="AE596" s="105">
        <v>0</v>
      </c>
      <c r="AF596" s="105">
        <v>1</v>
      </c>
      <c r="AG596" s="104">
        <v>0</v>
      </c>
      <c r="AH596" s="143">
        <v>0</v>
      </c>
      <c r="AI596" s="105">
        <v>0</v>
      </c>
      <c r="AJ596" s="105">
        <v>0</v>
      </c>
      <c r="AK596" s="105">
        <v>0</v>
      </c>
      <c r="AL596" s="105">
        <v>0</v>
      </c>
      <c r="AM596" s="105">
        <v>0</v>
      </c>
      <c r="AN596" s="105">
        <v>0</v>
      </c>
      <c r="AO596" s="21">
        <f t="shared" si="206"/>
        <v>1</v>
      </c>
      <c r="AP596" s="189">
        <f t="shared" si="205"/>
        <v>1</v>
      </c>
      <c r="AQ596" s="91" t="str">
        <f>+IF(AP596="","",IF(AND(SUM($P596:U596)=1,SUM($AC596:AH596)=1),"TERMINADA",IF(SUM($P596:U596)=0,"SIN INICIAR",IF(AP596&gt;1,"ADELANTADA",IF(AP596&lt;0.6,"CRÍTICA",IF(AP596&lt;0.95,"EN PROCESO","GESTIÓN NORMAL"))))))</f>
        <v>TERMINADA</v>
      </c>
      <c r="AR596" s="38" t="str">
        <f t="shared" si="198"/>
        <v>B</v>
      </c>
      <c r="AS596" s="74" t="s">
        <v>1082</v>
      </c>
      <c r="AT596" s="74"/>
      <c r="AU596" s="74"/>
      <c r="BA596" s="236">
        <f t="shared" si="207"/>
        <v>0</v>
      </c>
    </row>
    <row r="597" spans="1:53" ht="27.95" hidden="1" customHeight="1" outlineLevel="4" x14ac:dyDescent="0.2">
      <c r="A597" s="258"/>
      <c r="B597" s="273"/>
      <c r="C597" s="75" t="s">
        <v>581</v>
      </c>
      <c r="D597" s="10" t="s">
        <v>581</v>
      </c>
      <c r="E597" s="10" t="s">
        <v>594</v>
      </c>
      <c r="F597" s="29">
        <v>42644</v>
      </c>
      <c r="G597" s="29">
        <v>42674</v>
      </c>
      <c r="H597" s="10" t="s">
        <v>959</v>
      </c>
      <c r="I597" s="10" t="s">
        <v>593</v>
      </c>
      <c r="J597" s="10"/>
      <c r="K597" s="10">
        <v>1</v>
      </c>
      <c r="L597" s="6">
        <v>6500000</v>
      </c>
      <c r="M597" s="6">
        <f t="shared" si="208"/>
        <v>6500000</v>
      </c>
      <c r="N597" s="122" t="s">
        <v>192</v>
      </c>
      <c r="O597" s="122" t="s">
        <v>201</v>
      </c>
      <c r="P597" s="104">
        <v>0</v>
      </c>
      <c r="Q597" s="104">
        <v>0</v>
      </c>
      <c r="R597" s="104">
        <v>0</v>
      </c>
      <c r="S597" s="104">
        <v>1</v>
      </c>
      <c r="T597" s="104">
        <v>0</v>
      </c>
      <c r="U597" s="143">
        <v>0</v>
      </c>
      <c r="V597" s="104">
        <v>0</v>
      </c>
      <c r="W597" s="104">
        <v>0</v>
      </c>
      <c r="X597" s="104">
        <v>0</v>
      </c>
      <c r="Y597" s="104">
        <v>0</v>
      </c>
      <c r="Z597" s="104">
        <v>0</v>
      </c>
      <c r="AA597" s="104">
        <v>0</v>
      </c>
      <c r="AB597" s="198">
        <f t="shared" si="204"/>
        <v>1</v>
      </c>
      <c r="AC597" s="105">
        <v>0</v>
      </c>
      <c r="AD597" s="105">
        <v>0</v>
      </c>
      <c r="AE597" s="105">
        <v>0</v>
      </c>
      <c r="AF597" s="105">
        <v>1</v>
      </c>
      <c r="AG597" s="104">
        <v>0</v>
      </c>
      <c r="AH597" s="143">
        <v>0</v>
      </c>
      <c r="AI597" s="105">
        <v>0</v>
      </c>
      <c r="AJ597" s="105">
        <v>0</v>
      </c>
      <c r="AK597" s="105">
        <v>0</v>
      </c>
      <c r="AL597" s="105">
        <v>0</v>
      </c>
      <c r="AM597" s="105">
        <v>0</v>
      </c>
      <c r="AN597" s="105">
        <v>0</v>
      </c>
      <c r="AO597" s="21">
        <f t="shared" si="206"/>
        <v>1</v>
      </c>
      <c r="AP597" s="189">
        <f t="shared" si="205"/>
        <v>1</v>
      </c>
      <c r="AQ597" s="91" t="str">
        <f>+IF(AP597="","",IF(AND(SUM($P597:U597)=1,SUM($AC597:AH597)=1),"TERMINADA",IF(SUM($P597:U597)=0,"SIN INICIAR",IF(AP597&gt;1,"ADELANTADA",IF(AP597&lt;0.6,"CRÍTICA",IF(AP597&lt;0.95,"EN PROCESO","GESTIÓN NORMAL"))))))</f>
        <v>TERMINADA</v>
      </c>
      <c r="AR597" s="38" t="str">
        <f t="shared" si="198"/>
        <v>B</v>
      </c>
      <c r="AS597" s="74" t="s">
        <v>1082</v>
      </c>
      <c r="AT597" s="74"/>
      <c r="AU597" s="74"/>
      <c r="BA597" s="236">
        <f t="shared" si="207"/>
        <v>0</v>
      </c>
    </row>
    <row r="598" spans="1:53" ht="27.95" hidden="1" customHeight="1" outlineLevel="4" x14ac:dyDescent="0.2">
      <c r="A598" s="258"/>
      <c r="B598" s="273"/>
      <c r="C598" s="75" t="s">
        <v>581</v>
      </c>
      <c r="D598" s="10" t="s">
        <v>581</v>
      </c>
      <c r="E598" s="10" t="s">
        <v>591</v>
      </c>
      <c r="F598" s="29">
        <v>42644</v>
      </c>
      <c r="G598" s="29">
        <v>42674</v>
      </c>
      <c r="H598" s="10" t="s">
        <v>592</v>
      </c>
      <c r="I598" s="10" t="s">
        <v>577</v>
      </c>
      <c r="J598" s="10" t="s">
        <v>36</v>
      </c>
      <c r="K598" s="10">
        <v>15</v>
      </c>
      <c r="L598" s="6">
        <v>2625000</v>
      </c>
      <c r="M598" s="6">
        <f t="shared" si="208"/>
        <v>2625000</v>
      </c>
      <c r="N598" s="122" t="s">
        <v>907</v>
      </c>
      <c r="O598" s="122" t="s">
        <v>907</v>
      </c>
      <c r="P598" s="104">
        <v>0</v>
      </c>
      <c r="Q598" s="104">
        <v>0</v>
      </c>
      <c r="R598" s="104">
        <v>0</v>
      </c>
      <c r="S598" s="104">
        <v>0</v>
      </c>
      <c r="T598" s="104">
        <v>0</v>
      </c>
      <c r="U598" s="143">
        <v>0</v>
      </c>
      <c r="V598" s="104">
        <v>0</v>
      </c>
      <c r="W598" s="104">
        <v>0</v>
      </c>
      <c r="X598" s="104">
        <v>0</v>
      </c>
      <c r="Y598" s="104">
        <v>1</v>
      </c>
      <c r="Z598" s="104">
        <v>0</v>
      </c>
      <c r="AA598" s="104">
        <v>0</v>
      </c>
      <c r="AB598" s="198">
        <f t="shared" si="204"/>
        <v>1</v>
      </c>
      <c r="AC598" s="105">
        <v>0</v>
      </c>
      <c r="AD598" s="105">
        <v>0</v>
      </c>
      <c r="AE598" s="105">
        <v>0</v>
      </c>
      <c r="AF598" s="105">
        <v>0</v>
      </c>
      <c r="AG598" s="104">
        <v>0</v>
      </c>
      <c r="AH598" s="143">
        <v>0</v>
      </c>
      <c r="AI598" s="105">
        <v>0</v>
      </c>
      <c r="AJ598" s="105">
        <v>0</v>
      </c>
      <c r="AK598" s="105">
        <v>0</v>
      </c>
      <c r="AL598" s="105">
        <v>0</v>
      </c>
      <c r="AM598" s="105">
        <v>0</v>
      </c>
      <c r="AN598" s="105">
        <v>0</v>
      </c>
      <c r="AO598" s="21">
        <f t="shared" si="206"/>
        <v>0</v>
      </c>
      <c r="AP598" s="189" t="str">
        <f t="shared" si="205"/>
        <v/>
      </c>
      <c r="AQ598" s="91" t="str">
        <f>+IF(AP598="","",IF(AND(SUM($P598:U598)=1,SUM($AC598:AH598)=1),"TERMINADA",IF(SUM($P598:U598)=0,"SIN INICIAR",IF(AP598&gt;1,"ADELANTADA",IF(AP598&lt;0.6,"CRÍTICA",IF(AP598&lt;0.95,"EN PROCESO","GESTIÓN NORMAL"))))))</f>
        <v/>
      </c>
      <c r="AR598" s="38" t="str">
        <f t="shared" si="198"/>
        <v/>
      </c>
      <c r="AS598" s="74" t="s">
        <v>1081</v>
      </c>
      <c r="AT598" s="74"/>
      <c r="AU598" s="74"/>
      <c r="BA598" s="236">
        <f t="shared" si="207"/>
        <v>1</v>
      </c>
    </row>
    <row r="599" spans="1:53" ht="27.95" hidden="1" customHeight="1" outlineLevel="4" x14ac:dyDescent="0.2">
      <c r="A599" s="258"/>
      <c r="B599" s="273"/>
      <c r="C599" s="75" t="s">
        <v>581</v>
      </c>
      <c r="D599" s="10" t="s">
        <v>581</v>
      </c>
      <c r="E599" s="10" t="s">
        <v>591</v>
      </c>
      <c r="F599" s="29">
        <v>42644</v>
      </c>
      <c r="G599" s="29">
        <v>42674</v>
      </c>
      <c r="H599" s="10" t="s">
        <v>956</v>
      </c>
      <c r="I599" s="10" t="s">
        <v>227</v>
      </c>
      <c r="J599" s="10" t="s">
        <v>36</v>
      </c>
      <c r="K599" s="10">
        <v>15</v>
      </c>
      <c r="L599" s="6">
        <v>7500000</v>
      </c>
      <c r="M599" s="6">
        <f t="shared" si="208"/>
        <v>7500000</v>
      </c>
      <c r="N599" s="122" t="s">
        <v>907</v>
      </c>
      <c r="O599" s="122" t="s">
        <v>907</v>
      </c>
      <c r="P599" s="104">
        <v>0</v>
      </c>
      <c r="Q599" s="104">
        <v>0</v>
      </c>
      <c r="R599" s="104">
        <v>0</v>
      </c>
      <c r="S599" s="104">
        <v>0</v>
      </c>
      <c r="T599" s="104">
        <v>0</v>
      </c>
      <c r="U599" s="143">
        <v>0</v>
      </c>
      <c r="V599" s="104">
        <v>0</v>
      </c>
      <c r="W599" s="104">
        <v>0</v>
      </c>
      <c r="X599" s="104">
        <v>0</v>
      </c>
      <c r="Y599" s="104">
        <v>1</v>
      </c>
      <c r="Z599" s="104">
        <v>0</v>
      </c>
      <c r="AA599" s="104">
        <v>0</v>
      </c>
      <c r="AB599" s="198">
        <f t="shared" si="204"/>
        <v>1</v>
      </c>
      <c r="AC599" s="105">
        <v>0</v>
      </c>
      <c r="AD599" s="105">
        <v>0</v>
      </c>
      <c r="AE599" s="105">
        <v>0</v>
      </c>
      <c r="AF599" s="105">
        <v>0</v>
      </c>
      <c r="AG599" s="104">
        <v>0</v>
      </c>
      <c r="AH599" s="143">
        <v>0</v>
      </c>
      <c r="AI599" s="105">
        <v>0</v>
      </c>
      <c r="AJ599" s="105">
        <v>0</v>
      </c>
      <c r="AK599" s="105">
        <v>0</v>
      </c>
      <c r="AL599" s="105">
        <v>0</v>
      </c>
      <c r="AM599" s="105">
        <v>0</v>
      </c>
      <c r="AN599" s="105">
        <v>0</v>
      </c>
      <c r="AO599" s="21">
        <f t="shared" si="206"/>
        <v>0</v>
      </c>
      <c r="AP599" s="189" t="str">
        <f t="shared" si="205"/>
        <v/>
      </c>
      <c r="AQ599" s="91" t="str">
        <f>+IF(AP599="","",IF(AND(SUM($P599:U599)=1,SUM($AC599:AH599)=1),"TERMINADA",IF(SUM($P599:U599)=0,"SIN INICIAR",IF(AP599&gt;1,"ADELANTADA",IF(AP599&lt;0.6,"CRÍTICA",IF(AP599&lt;0.95,"EN PROCESO","GESTIÓN NORMAL"))))))</f>
        <v/>
      </c>
      <c r="AR599" s="38" t="str">
        <f t="shared" si="198"/>
        <v/>
      </c>
      <c r="AS599" s="74" t="s">
        <v>1081</v>
      </c>
      <c r="AT599" s="74"/>
      <c r="AU599" s="74"/>
      <c r="BA599" s="236">
        <f t="shared" si="207"/>
        <v>1</v>
      </c>
    </row>
    <row r="600" spans="1:53" ht="27.95" hidden="1" customHeight="1" outlineLevel="4" x14ac:dyDescent="0.2">
      <c r="A600" s="258"/>
      <c r="B600" s="273"/>
      <c r="C600" s="75" t="s">
        <v>581</v>
      </c>
      <c r="D600" s="10" t="s">
        <v>581</v>
      </c>
      <c r="E600" s="10" t="s">
        <v>591</v>
      </c>
      <c r="F600" s="29">
        <v>42644</v>
      </c>
      <c r="G600" s="29">
        <v>42674</v>
      </c>
      <c r="H600" s="10" t="s">
        <v>957</v>
      </c>
      <c r="I600" s="10" t="s">
        <v>593</v>
      </c>
      <c r="J600" s="10" t="s">
        <v>36</v>
      </c>
      <c r="K600" s="10">
        <v>15</v>
      </c>
      <c r="L600" s="6">
        <v>5625000</v>
      </c>
      <c r="M600" s="6">
        <f t="shared" si="208"/>
        <v>5625000</v>
      </c>
      <c r="N600" s="122" t="s">
        <v>907</v>
      </c>
      <c r="O600" s="122" t="s">
        <v>907</v>
      </c>
      <c r="P600" s="104">
        <v>0</v>
      </c>
      <c r="Q600" s="104">
        <v>0</v>
      </c>
      <c r="R600" s="104">
        <v>0</v>
      </c>
      <c r="S600" s="104">
        <v>0</v>
      </c>
      <c r="T600" s="104">
        <v>0</v>
      </c>
      <c r="U600" s="143">
        <v>0</v>
      </c>
      <c r="V600" s="104">
        <v>0</v>
      </c>
      <c r="W600" s="104">
        <v>0</v>
      </c>
      <c r="X600" s="104">
        <v>0</v>
      </c>
      <c r="Y600" s="104">
        <v>1</v>
      </c>
      <c r="Z600" s="104">
        <v>0</v>
      </c>
      <c r="AA600" s="104">
        <v>0</v>
      </c>
      <c r="AB600" s="198">
        <f t="shared" si="204"/>
        <v>1</v>
      </c>
      <c r="AC600" s="105">
        <v>0</v>
      </c>
      <c r="AD600" s="105">
        <v>0</v>
      </c>
      <c r="AE600" s="105">
        <v>0</v>
      </c>
      <c r="AF600" s="105">
        <v>0</v>
      </c>
      <c r="AG600" s="104">
        <v>0</v>
      </c>
      <c r="AH600" s="143">
        <v>0</v>
      </c>
      <c r="AI600" s="105">
        <v>0</v>
      </c>
      <c r="AJ600" s="105">
        <v>0</v>
      </c>
      <c r="AK600" s="105">
        <v>0</v>
      </c>
      <c r="AL600" s="105">
        <v>0</v>
      </c>
      <c r="AM600" s="105">
        <v>0</v>
      </c>
      <c r="AN600" s="105">
        <v>0</v>
      </c>
      <c r="AO600" s="21">
        <f t="shared" si="206"/>
        <v>0</v>
      </c>
      <c r="AP600" s="189" t="str">
        <f t="shared" si="205"/>
        <v/>
      </c>
      <c r="AQ600" s="91" t="str">
        <f>+IF(AP600="","",IF(AND(SUM($P600:U600)=1,SUM($AC600:AH600)=1),"TERMINADA",IF(SUM($P600:U600)=0,"SIN INICIAR",IF(AP600&gt;1,"ADELANTADA",IF(AP600&lt;0.6,"CRÍTICA",IF(AP600&lt;0.95,"EN PROCESO","GESTIÓN NORMAL"))))))</f>
        <v/>
      </c>
      <c r="AR600" s="38" t="str">
        <f t="shared" si="198"/>
        <v/>
      </c>
      <c r="AS600" s="74" t="s">
        <v>1081</v>
      </c>
      <c r="AT600" s="74"/>
      <c r="AU600" s="74"/>
      <c r="BA600" s="236">
        <f t="shared" si="207"/>
        <v>1</v>
      </c>
    </row>
    <row r="601" spans="1:53" ht="27.95" hidden="1" customHeight="1" outlineLevel="4" x14ac:dyDescent="0.2">
      <c r="A601" s="258"/>
      <c r="B601" s="273"/>
      <c r="C601" s="75" t="s">
        <v>581</v>
      </c>
      <c r="D601" s="10" t="s">
        <v>581</v>
      </c>
      <c r="E601" s="10" t="s">
        <v>589</v>
      </c>
      <c r="F601" s="29">
        <v>42492</v>
      </c>
      <c r="G601" s="29">
        <v>42520</v>
      </c>
      <c r="H601" s="10" t="s">
        <v>590</v>
      </c>
      <c r="I601" s="10" t="s">
        <v>577</v>
      </c>
      <c r="J601" s="10" t="s">
        <v>36</v>
      </c>
      <c r="K601" s="10">
        <v>25</v>
      </c>
      <c r="L601" s="6">
        <v>150000</v>
      </c>
      <c r="M601" s="6">
        <f>+K601*L601</f>
        <v>3750000</v>
      </c>
      <c r="N601" s="122" t="s">
        <v>181</v>
      </c>
      <c r="O601" s="122" t="s">
        <v>181</v>
      </c>
      <c r="P601" s="104">
        <v>0</v>
      </c>
      <c r="Q601" s="104">
        <v>0</v>
      </c>
      <c r="R601" s="104">
        <v>0</v>
      </c>
      <c r="S601" s="104">
        <v>0</v>
      </c>
      <c r="T601" s="104">
        <v>1</v>
      </c>
      <c r="U601" s="143">
        <v>0</v>
      </c>
      <c r="V601" s="104">
        <v>0</v>
      </c>
      <c r="W601" s="104">
        <v>0</v>
      </c>
      <c r="X601" s="104">
        <v>0</v>
      </c>
      <c r="Y601" s="104">
        <v>0</v>
      </c>
      <c r="Z601" s="104">
        <v>0</v>
      </c>
      <c r="AA601" s="104">
        <v>0</v>
      </c>
      <c r="AB601" s="198">
        <f t="shared" si="204"/>
        <v>1</v>
      </c>
      <c r="AC601" s="105">
        <v>0</v>
      </c>
      <c r="AD601" s="105">
        <v>0</v>
      </c>
      <c r="AE601" s="105">
        <v>0</v>
      </c>
      <c r="AF601" s="105">
        <v>0</v>
      </c>
      <c r="AG601" s="104">
        <v>1</v>
      </c>
      <c r="AH601" s="143">
        <v>0</v>
      </c>
      <c r="AI601" s="105">
        <v>0</v>
      </c>
      <c r="AJ601" s="105">
        <v>0</v>
      </c>
      <c r="AK601" s="105">
        <v>0</v>
      </c>
      <c r="AL601" s="105">
        <v>0</v>
      </c>
      <c r="AM601" s="105">
        <v>0</v>
      </c>
      <c r="AN601" s="105">
        <v>0</v>
      </c>
      <c r="AO601" s="21">
        <f t="shared" si="206"/>
        <v>1</v>
      </c>
      <c r="AP601" s="189">
        <f t="shared" si="205"/>
        <v>1</v>
      </c>
      <c r="AQ601" s="91" t="str">
        <f>+IF(AP601="","",IF(AND(SUM($P601:U601)=1,SUM($AC601:AH601)=1),"TERMINADA",IF(SUM($P601:U601)=0,"SIN INICIAR",IF(AP601&gt;1,"ADELANTADA",IF(AP601&lt;0.6,"CRÍTICA",IF(AP601&lt;0.95,"EN PROCESO","GESTIÓN NORMAL"))))))</f>
        <v>TERMINADA</v>
      </c>
      <c r="AR601" s="38" t="str">
        <f t="shared" si="198"/>
        <v>B</v>
      </c>
      <c r="AS601" s="74" t="s">
        <v>1080</v>
      </c>
      <c r="AT601" s="74" t="s">
        <v>1381</v>
      </c>
      <c r="AU601" s="74"/>
      <c r="BA601" s="236">
        <f t="shared" si="207"/>
        <v>0</v>
      </c>
    </row>
    <row r="602" spans="1:53" ht="27.95" hidden="1" customHeight="1" outlineLevel="4" x14ac:dyDescent="0.2">
      <c r="A602" s="258"/>
      <c r="B602" s="273"/>
      <c r="C602" s="75" t="s">
        <v>581</v>
      </c>
      <c r="D602" s="10" t="s">
        <v>581</v>
      </c>
      <c r="E602" s="10" t="s">
        <v>599</v>
      </c>
      <c r="F602" s="29">
        <v>42376</v>
      </c>
      <c r="G602" s="29">
        <v>42724</v>
      </c>
      <c r="H602" s="10" t="s">
        <v>600</v>
      </c>
      <c r="I602" s="10" t="s">
        <v>577</v>
      </c>
      <c r="J602" s="10" t="s">
        <v>36</v>
      </c>
      <c r="K602" s="10">
        <v>10</v>
      </c>
      <c r="L602" s="6">
        <v>1000000</v>
      </c>
      <c r="M602" s="6">
        <f>+K602*L602</f>
        <v>10000000</v>
      </c>
      <c r="N602" s="122" t="s">
        <v>192</v>
      </c>
      <c r="O602" s="122" t="s">
        <v>210</v>
      </c>
      <c r="P602" s="104">
        <v>0</v>
      </c>
      <c r="Q602" s="104">
        <v>0</v>
      </c>
      <c r="R602" s="104">
        <v>0</v>
      </c>
      <c r="S602" s="104">
        <v>0</v>
      </c>
      <c r="T602" s="104">
        <v>0</v>
      </c>
      <c r="U602" s="143">
        <v>0</v>
      </c>
      <c r="V602" s="104">
        <v>0</v>
      </c>
      <c r="W602" s="104">
        <v>0</v>
      </c>
      <c r="X602" s="104">
        <v>0</v>
      </c>
      <c r="Y602" s="104">
        <v>1</v>
      </c>
      <c r="Z602" s="104">
        <v>0</v>
      </c>
      <c r="AA602" s="104">
        <v>0</v>
      </c>
      <c r="AB602" s="198">
        <f t="shared" si="204"/>
        <v>1</v>
      </c>
      <c r="AC602" s="105">
        <v>0</v>
      </c>
      <c r="AD602" s="105">
        <v>0</v>
      </c>
      <c r="AE602" s="105">
        <v>0</v>
      </c>
      <c r="AF602" s="105">
        <v>0</v>
      </c>
      <c r="AG602" s="104">
        <v>0</v>
      </c>
      <c r="AH602" s="143">
        <v>0</v>
      </c>
      <c r="AI602" s="105">
        <v>0</v>
      </c>
      <c r="AJ602" s="105">
        <v>0</v>
      </c>
      <c r="AK602" s="105">
        <v>0</v>
      </c>
      <c r="AL602" s="105">
        <v>0</v>
      </c>
      <c r="AM602" s="105">
        <v>0</v>
      </c>
      <c r="AN602" s="105">
        <v>0</v>
      </c>
      <c r="AO602" s="21">
        <f t="shared" si="206"/>
        <v>0</v>
      </c>
      <c r="AP602" s="189" t="str">
        <f t="shared" si="205"/>
        <v/>
      </c>
      <c r="AQ602" s="91" t="str">
        <f>+IF(AP602="","",IF(AND(SUM($P602:U602)=1,SUM($AC602:AH602)=1),"TERMINADA",IF(SUM($P602:U602)=0,"SIN INICIAR",IF(AP602&gt;1,"ADELANTADA",IF(AP602&lt;0.6,"CRÍTICA",IF(AP602&lt;0.95,"EN PROCESO","GESTIÓN NORMAL"))))))</f>
        <v/>
      </c>
      <c r="AR602" s="38" t="str">
        <f t="shared" si="198"/>
        <v/>
      </c>
      <c r="AS602" s="74" t="s">
        <v>1083</v>
      </c>
      <c r="AT602" s="74" t="s">
        <v>1382</v>
      </c>
      <c r="AU602" s="74"/>
      <c r="BA602" s="236">
        <f t="shared" si="207"/>
        <v>1</v>
      </c>
    </row>
    <row r="603" spans="1:53" ht="27.95" hidden="1" customHeight="1" outlineLevel="4" x14ac:dyDescent="0.2">
      <c r="A603" s="258"/>
      <c r="B603" s="273"/>
      <c r="C603" s="75" t="s">
        <v>581</v>
      </c>
      <c r="D603" s="10" t="s">
        <v>581</v>
      </c>
      <c r="E603" s="10" t="s">
        <v>601</v>
      </c>
      <c r="F603" s="29">
        <v>42376</v>
      </c>
      <c r="G603" s="29">
        <v>42724</v>
      </c>
      <c r="H603" s="10" t="s">
        <v>602</v>
      </c>
      <c r="I603" s="10" t="s">
        <v>577</v>
      </c>
      <c r="J603" s="10" t="s">
        <v>603</v>
      </c>
      <c r="K603" s="10">
        <v>1</v>
      </c>
      <c r="L603" s="6">
        <v>15000000</v>
      </c>
      <c r="M603" s="6">
        <v>15000000</v>
      </c>
      <c r="N603" s="122" t="s">
        <v>907</v>
      </c>
      <c r="O603" s="122" t="s">
        <v>907</v>
      </c>
      <c r="P603" s="104">
        <v>0</v>
      </c>
      <c r="Q603" s="104">
        <v>0</v>
      </c>
      <c r="R603" s="104">
        <v>0</v>
      </c>
      <c r="S603" s="104">
        <v>0</v>
      </c>
      <c r="T603" s="104">
        <v>0</v>
      </c>
      <c r="U603" s="143">
        <v>0</v>
      </c>
      <c r="V603" s="104">
        <v>0</v>
      </c>
      <c r="W603" s="104">
        <v>0</v>
      </c>
      <c r="X603" s="104">
        <v>0</v>
      </c>
      <c r="Y603" s="104">
        <v>1</v>
      </c>
      <c r="Z603" s="104">
        <v>0</v>
      </c>
      <c r="AA603" s="104">
        <v>0</v>
      </c>
      <c r="AB603" s="198">
        <f t="shared" si="204"/>
        <v>1</v>
      </c>
      <c r="AC603" s="105">
        <v>0</v>
      </c>
      <c r="AD603" s="105">
        <v>0</v>
      </c>
      <c r="AE603" s="105">
        <v>0</v>
      </c>
      <c r="AF603" s="105">
        <v>0</v>
      </c>
      <c r="AG603" s="104">
        <v>0</v>
      </c>
      <c r="AH603" s="143">
        <v>0</v>
      </c>
      <c r="AI603" s="105">
        <v>0</v>
      </c>
      <c r="AJ603" s="105">
        <v>0</v>
      </c>
      <c r="AK603" s="105">
        <v>0</v>
      </c>
      <c r="AL603" s="105">
        <v>0</v>
      </c>
      <c r="AM603" s="105">
        <v>0</v>
      </c>
      <c r="AN603" s="105">
        <v>0</v>
      </c>
      <c r="AO603" s="21">
        <f t="shared" si="206"/>
        <v>0</v>
      </c>
      <c r="AP603" s="189" t="str">
        <f t="shared" si="205"/>
        <v/>
      </c>
      <c r="AQ603" s="91" t="str">
        <f>+IF(AP603="","",IF(AND(SUM($P603:U603)=1,SUM($AC603:AH603)=1),"TERMINADA",IF(SUM($P603:U603)=0,"SIN INICIAR",IF(AP603&gt;1,"ADELANTADA",IF(AP603&lt;0.6,"CRÍTICA",IF(AP603&lt;0.95,"EN PROCESO","GESTIÓN NORMAL"))))))</f>
        <v/>
      </c>
      <c r="AR603" s="38" t="str">
        <f t="shared" si="198"/>
        <v/>
      </c>
      <c r="AS603" s="74"/>
      <c r="AT603" s="74"/>
      <c r="AU603" s="74"/>
      <c r="BA603" s="236">
        <f t="shared" si="207"/>
        <v>1</v>
      </c>
    </row>
    <row r="604" spans="1:53" ht="27.95" hidden="1" customHeight="1" outlineLevel="4" x14ac:dyDescent="0.2">
      <c r="A604" s="258"/>
      <c r="B604" s="273"/>
      <c r="C604" s="75" t="s">
        <v>581</v>
      </c>
      <c r="D604" s="10" t="s">
        <v>581</v>
      </c>
      <c r="E604" s="10" t="s">
        <v>608</v>
      </c>
      <c r="F604" s="29">
        <v>42376</v>
      </c>
      <c r="G604" s="29">
        <v>42704</v>
      </c>
      <c r="H604" s="10" t="s">
        <v>609</v>
      </c>
      <c r="I604" s="10" t="s">
        <v>610</v>
      </c>
      <c r="J604" s="10" t="s">
        <v>36</v>
      </c>
      <c r="K604" s="10">
        <v>2</v>
      </c>
      <c r="L604" s="6">
        <v>8500000</v>
      </c>
      <c r="M604" s="6">
        <v>22000000</v>
      </c>
      <c r="N604" s="122" t="s">
        <v>905</v>
      </c>
      <c r="O604" s="122" t="s">
        <v>197</v>
      </c>
      <c r="P604" s="104">
        <v>0</v>
      </c>
      <c r="Q604" s="104">
        <v>0</v>
      </c>
      <c r="R604" s="104">
        <v>0</v>
      </c>
      <c r="S604" s="104">
        <v>0</v>
      </c>
      <c r="T604" s="104">
        <v>0</v>
      </c>
      <c r="U604" s="143">
        <v>0.5</v>
      </c>
      <c r="V604" s="104">
        <v>0</v>
      </c>
      <c r="W604" s="104">
        <v>0</v>
      </c>
      <c r="X604" s="104">
        <v>0</v>
      </c>
      <c r="Y604" s="104">
        <v>0</v>
      </c>
      <c r="Z604" s="104">
        <v>0.5</v>
      </c>
      <c r="AA604" s="104">
        <v>0</v>
      </c>
      <c r="AB604" s="198">
        <f t="shared" si="204"/>
        <v>1</v>
      </c>
      <c r="AC604" s="105">
        <v>0</v>
      </c>
      <c r="AD604" s="105">
        <v>0</v>
      </c>
      <c r="AE604" s="105">
        <v>0</v>
      </c>
      <c r="AF604" s="105">
        <v>0</v>
      </c>
      <c r="AG604" s="104">
        <v>0</v>
      </c>
      <c r="AH604" s="143">
        <v>0.5</v>
      </c>
      <c r="AI604" s="105">
        <v>0</v>
      </c>
      <c r="AJ604" s="105">
        <v>0</v>
      </c>
      <c r="AK604" s="105">
        <v>0</v>
      </c>
      <c r="AL604" s="105">
        <v>0</v>
      </c>
      <c r="AM604" s="105">
        <v>0</v>
      </c>
      <c r="AN604" s="105">
        <v>0</v>
      </c>
      <c r="AO604" s="21">
        <f t="shared" si="206"/>
        <v>0.5</v>
      </c>
      <c r="AP604" s="189">
        <f t="shared" si="205"/>
        <v>1</v>
      </c>
      <c r="AQ604" s="91" t="str">
        <f>+IF(AP604="","",IF(AND(SUM($P604:U604)=1,SUM($AC604:AH604)=1),"TERMINADA",IF(SUM($P604:U604)=0,"SIN INICIAR",IF(AP604&gt;1,"ADELANTADA",IF(AP604&lt;0.6,"CRÍTICA",IF(AP604&lt;0.95,"EN PROCESO","GESTIÓN NORMAL"))))))</f>
        <v>GESTIÓN NORMAL</v>
      </c>
      <c r="AR604" s="38" t="str">
        <f t="shared" si="198"/>
        <v>J</v>
      </c>
      <c r="AS604" s="74"/>
      <c r="AT604" s="74"/>
      <c r="AU604" s="74"/>
      <c r="BA604" s="236">
        <f t="shared" si="207"/>
        <v>0.5</v>
      </c>
    </row>
    <row r="605" spans="1:53" ht="27.95" hidden="1" customHeight="1" outlineLevel="4" x14ac:dyDescent="0.2">
      <c r="A605" s="258"/>
      <c r="B605" s="273"/>
      <c r="C605" s="75" t="s">
        <v>581</v>
      </c>
      <c r="D605" s="10" t="s">
        <v>581</v>
      </c>
      <c r="E605" s="10" t="s">
        <v>583</v>
      </c>
      <c r="F605" s="29">
        <v>42644</v>
      </c>
      <c r="G605" s="29">
        <v>42674</v>
      </c>
      <c r="H605" s="10" t="s">
        <v>584</v>
      </c>
      <c r="I605" s="10" t="s">
        <v>585</v>
      </c>
      <c r="J605" s="10" t="s">
        <v>36</v>
      </c>
      <c r="K605" s="10">
        <v>200</v>
      </c>
      <c r="L605" s="6">
        <v>4500000</v>
      </c>
      <c r="M605" s="6">
        <f>+L605</f>
        <v>4500000</v>
      </c>
      <c r="N605" s="122" t="s">
        <v>197</v>
      </c>
      <c r="O605" s="122" t="s">
        <v>197</v>
      </c>
      <c r="P605" s="104">
        <v>0</v>
      </c>
      <c r="Q605" s="104">
        <v>0</v>
      </c>
      <c r="R605" s="104">
        <v>0</v>
      </c>
      <c r="S605" s="104">
        <v>0</v>
      </c>
      <c r="T605" s="104">
        <v>0</v>
      </c>
      <c r="U605" s="143">
        <v>0</v>
      </c>
      <c r="V605" s="104">
        <v>0</v>
      </c>
      <c r="W605" s="104">
        <v>0</v>
      </c>
      <c r="X605" s="104">
        <v>0</v>
      </c>
      <c r="Y605" s="104">
        <v>0</v>
      </c>
      <c r="Z605" s="104">
        <v>1</v>
      </c>
      <c r="AA605" s="104">
        <v>0</v>
      </c>
      <c r="AB605" s="198">
        <f t="shared" si="204"/>
        <v>1</v>
      </c>
      <c r="AC605" s="105">
        <v>0</v>
      </c>
      <c r="AD605" s="105">
        <v>0</v>
      </c>
      <c r="AE605" s="105">
        <v>0</v>
      </c>
      <c r="AF605" s="105">
        <v>0</v>
      </c>
      <c r="AG605" s="104">
        <v>0</v>
      </c>
      <c r="AH605" s="143">
        <v>0</v>
      </c>
      <c r="AI605" s="105">
        <v>0</v>
      </c>
      <c r="AJ605" s="105">
        <v>0</v>
      </c>
      <c r="AK605" s="105">
        <v>0</v>
      </c>
      <c r="AL605" s="105">
        <v>0</v>
      </c>
      <c r="AM605" s="105">
        <v>0</v>
      </c>
      <c r="AN605" s="105">
        <v>0</v>
      </c>
      <c r="AO605" s="21">
        <f t="shared" si="206"/>
        <v>0</v>
      </c>
      <c r="AP605" s="189" t="str">
        <f t="shared" si="205"/>
        <v/>
      </c>
      <c r="AQ605" s="91" t="str">
        <f>+IF(AP605="","",IF(AND(SUM($P605:U605)=1,SUM($AC605:AH605)=1),"TERMINADA",IF(SUM($P605:U605)=0,"SIN INICIAR",IF(AP605&gt;1,"ADELANTADA",IF(AP605&lt;0.6,"CRÍTICA",IF(AP605&lt;0.95,"EN PROCESO","GESTIÓN NORMAL"))))))</f>
        <v/>
      </c>
      <c r="AR605" s="38" t="str">
        <f t="shared" si="198"/>
        <v/>
      </c>
      <c r="AS605" s="74"/>
      <c r="AT605" s="74"/>
      <c r="AU605" s="74"/>
      <c r="BA605" s="236">
        <f t="shared" si="207"/>
        <v>1</v>
      </c>
    </row>
    <row r="606" spans="1:53" ht="27.95" hidden="1" customHeight="1" outlineLevel="4" x14ac:dyDescent="0.2">
      <c r="A606" s="258"/>
      <c r="B606" s="273"/>
      <c r="C606" s="75" t="s">
        <v>581</v>
      </c>
      <c r="D606" s="10" t="s">
        <v>581</v>
      </c>
      <c r="E606" s="10" t="s">
        <v>583</v>
      </c>
      <c r="F606" s="29">
        <v>42644</v>
      </c>
      <c r="G606" s="29">
        <v>42674</v>
      </c>
      <c r="H606" s="10" t="s">
        <v>954</v>
      </c>
      <c r="I606" s="10" t="s">
        <v>586</v>
      </c>
      <c r="J606" s="10" t="s">
        <v>587</v>
      </c>
      <c r="K606" s="10">
        <v>2</v>
      </c>
      <c r="L606" s="6">
        <v>3000000</v>
      </c>
      <c r="M606" s="6">
        <f>+L606</f>
        <v>3000000</v>
      </c>
      <c r="N606" s="122" t="s">
        <v>197</v>
      </c>
      <c r="O606" s="122" t="s">
        <v>197</v>
      </c>
      <c r="P606" s="104">
        <v>0</v>
      </c>
      <c r="Q606" s="104">
        <v>0</v>
      </c>
      <c r="R606" s="104">
        <v>0</v>
      </c>
      <c r="S606" s="104">
        <v>0</v>
      </c>
      <c r="T606" s="104">
        <v>0</v>
      </c>
      <c r="U606" s="143">
        <v>0</v>
      </c>
      <c r="V606" s="104">
        <v>0</v>
      </c>
      <c r="W606" s="104">
        <v>0</v>
      </c>
      <c r="X606" s="104">
        <v>0</v>
      </c>
      <c r="Y606" s="104">
        <v>0</v>
      </c>
      <c r="Z606" s="104">
        <v>1</v>
      </c>
      <c r="AA606" s="104">
        <v>0</v>
      </c>
      <c r="AB606" s="198">
        <f t="shared" si="204"/>
        <v>1</v>
      </c>
      <c r="AC606" s="105">
        <v>0</v>
      </c>
      <c r="AD606" s="105">
        <v>0</v>
      </c>
      <c r="AE606" s="105">
        <v>0</v>
      </c>
      <c r="AF606" s="105">
        <v>0</v>
      </c>
      <c r="AG606" s="104">
        <v>0</v>
      </c>
      <c r="AH606" s="143">
        <v>0</v>
      </c>
      <c r="AI606" s="105">
        <v>0</v>
      </c>
      <c r="AJ606" s="105">
        <v>0</v>
      </c>
      <c r="AK606" s="105">
        <v>0</v>
      </c>
      <c r="AL606" s="105">
        <v>0</v>
      </c>
      <c r="AM606" s="105">
        <v>0</v>
      </c>
      <c r="AN606" s="105">
        <v>0</v>
      </c>
      <c r="AO606" s="21">
        <f t="shared" si="206"/>
        <v>0</v>
      </c>
      <c r="AP606" s="189" t="str">
        <f t="shared" si="205"/>
        <v/>
      </c>
      <c r="AQ606" s="91" t="str">
        <f>+IF(AP606="","",IF(AND(SUM($P606:U606)=1,SUM($AC606:AH606)=1),"TERMINADA",IF(SUM($P606:U606)=0,"SIN INICIAR",IF(AP606&gt;1,"ADELANTADA",IF(AP606&lt;0.6,"CRÍTICA",IF(AP606&lt;0.95,"EN PROCESO","GESTIÓN NORMAL"))))))</f>
        <v/>
      </c>
      <c r="AR606" s="38" t="str">
        <f t="shared" si="198"/>
        <v/>
      </c>
      <c r="AS606" s="74"/>
      <c r="AT606" s="74"/>
      <c r="AU606" s="74"/>
      <c r="BA606" s="236">
        <f t="shared" si="207"/>
        <v>1</v>
      </c>
    </row>
    <row r="607" spans="1:53" ht="27.95" hidden="1" customHeight="1" outlineLevel="4" x14ac:dyDescent="0.2">
      <c r="A607" s="258"/>
      <c r="B607" s="273"/>
      <c r="C607" s="75" t="s">
        <v>581</v>
      </c>
      <c r="D607" s="10" t="s">
        <v>581</v>
      </c>
      <c r="E607" s="10" t="s">
        <v>583</v>
      </c>
      <c r="F607" s="29">
        <v>42644</v>
      </c>
      <c r="G607" s="29">
        <v>42674</v>
      </c>
      <c r="H607" s="10" t="s">
        <v>955</v>
      </c>
      <c r="I607" s="10" t="s">
        <v>588</v>
      </c>
      <c r="J607" s="10" t="s">
        <v>36</v>
      </c>
      <c r="K607" s="10">
        <v>200</v>
      </c>
      <c r="L607" s="6">
        <v>3100000</v>
      </c>
      <c r="M607" s="6">
        <f>+L607</f>
        <v>3100000</v>
      </c>
      <c r="N607" s="122" t="s">
        <v>197</v>
      </c>
      <c r="O607" s="122" t="s">
        <v>197</v>
      </c>
      <c r="P607" s="104">
        <v>0</v>
      </c>
      <c r="Q607" s="104">
        <v>0</v>
      </c>
      <c r="R607" s="104">
        <v>0</v>
      </c>
      <c r="S607" s="104">
        <v>0</v>
      </c>
      <c r="T607" s="104">
        <v>0</v>
      </c>
      <c r="U607" s="143">
        <v>0</v>
      </c>
      <c r="V607" s="104">
        <v>0</v>
      </c>
      <c r="W607" s="104">
        <v>0</v>
      </c>
      <c r="X607" s="104">
        <v>0</v>
      </c>
      <c r="Y607" s="104">
        <v>0</v>
      </c>
      <c r="Z607" s="104">
        <v>1</v>
      </c>
      <c r="AA607" s="104">
        <v>0</v>
      </c>
      <c r="AB607" s="198">
        <f t="shared" si="204"/>
        <v>1</v>
      </c>
      <c r="AC607" s="105">
        <v>0</v>
      </c>
      <c r="AD607" s="105">
        <v>0</v>
      </c>
      <c r="AE607" s="105">
        <v>0</v>
      </c>
      <c r="AF607" s="105">
        <v>0</v>
      </c>
      <c r="AG607" s="104">
        <v>0</v>
      </c>
      <c r="AH607" s="143">
        <v>0</v>
      </c>
      <c r="AI607" s="105">
        <v>0</v>
      </c>
      <c r="AJ607" s="105">
        <v>0</v>
      </c>
      <c r="AK607" s="105">
        <v>0</v>
      </c>
      <c r="AL607" s="105">
        <v>0</v>
      </c>
      <c r="AM607" s="105">
        <v>0</v>
      </c>
      <c r="AN607" s="105">
        <v>0</v>
      </c>
      <c r="AO607" s="21">
        <f t="shared" si="206"/>
        <v>0</v>
      </c>
      <c r="AP607" s="189" t="str">
        <f t="shared" si="205"/>
        <v/>
      </c>
      <c r="AQ607" s="91" t="str">
        <f>+IF(AP607="","",IF(AND(SUM($P607:U607)=1,SUM($AC607:AH607)=1),"TERMINADA",IF(SUM($P607:U607)=0,"SIN INICIAR",IF(AP607&gt;1,"ADELANTADA",IF(AP607&lt;0.6,"CRÍTICA",IF(AP607&lt;0.95,"EN PROCESO","GESTIÓN NORMAL"))))))</f>
        <v/>
      </c>
      <c r="AR607" s="38" t="str">
        <f t="shared" si="198"/>
        <v/>
      </c>
      <c r="AS607" s="74"/>
      <c r="AT607" s="74"/>
      <c r="AU607" s="74"/>
      <c r="BA607" s="236">
        <f t="shared" si="207"/>
        <v>1</v>
      </c>
    </row>
    <row r="608" spans="1:53" ht="48" hidden="1" customHeight="1" outlineLevel="3" x14ac:dyDescent="0.2">
      <c r="A608" s="258"/>
      <c r="B608" s="273"/>
      <c r="C608" s="250" t="s">
        <v>1348</v>
      </c>
      <c r="D608" s="269"/>
      <c r="E608" s="269"/>
      <c r="F608" s="82"/>
      <c r="G608" s="82"/>
      <c r="H608" s="1"/>
      <c r="I608" s="1"/>
      <c r="J608" s="82"/>
      <c r="K608" s="82"/>
      <c r="L608" s="82"/>
      <c r="M608" s="82"/>
      <c r="N608" s="68"/>
      <c r="O608" s="68"/>
      <c r="P608" s="69"/>
      <c r="Q608" s="69"/>
      <c r="R608" s="69"/>
      <c r="S608" s="69"/>
      <c r="T608" s="69"/>
      <c r="U608" s="144"/>
      <c r="V608" s="69"/>
      <c r="W608" s="69"/>
      <c r="X608" s="69"/>
      <c r="Y608" s="69"/>
      <c r="Z608" s="69"/>
      <c r="AA608" s="69"/>
      <c r="AB608" s="200"/>
      <c r="AC608" s="69"/>
      <c r="AD608" s="69"/>
      <c r="AE608" s="69"/>
      <c r="AF608" s="69"/>
      <c r="AG608" s="69"/>
      <c r="AH608" s="144"/>
      <c r="AI608" s="69"/>
      <c r="AJ608" s="69"/>
      <c r="AK608" s="69"/>
      <c r="AL608" s="69"/>
      <c r="AM608" s="69"/>
      <c r="AN608" s="182"/>
      <c r="AO608" s="190">
        <f>SUBTOTAL(1,AO589:AO607)</f>
        <v>0.44736842105263158</v>
      </c>
      <c r="AP608" s="190">
        <f>SUBTOTAL(1,AP589:AP607)</f>
        <v>1</v>
      </c>
      <c r="AQ608" s="91" t="str">
        <f>+IF(AP608="","",IF(AP608&gt;1,"ADELANTADA",IF(AP608&lt;0.6,"CRÍTICA",IF(AP608&lt;0.95,"EN PROCESO","GESTIÓN NORMAL"))))</f>
        <v>GESTIÓN NORMAL</v>
      </c>
      <c r="AR608" s="38" t="str">
        <f t="shared" si="198"/>
        <v>J</v>
      </c>
      <c r="AS608" s="74"/>
      <c r="AT608" s="74"/>
      <c r="AU608" s="74"/>
      <c r="BA608" s="236">
        <f t="shared" si="207"/>
        <v>0.55263157894736836</v>
      </c>
    </row>
    <row r="609" spans="1:53" ht="48" hidden="1" customHeight="1" outlineLevel="4" x14ac:dyDescent="0.2">
      <c r="A609" s="258"/>
      <c r="B609" s="273"/>
      <c r="C609" s="75" t="s">
        <v>567</v>
      </c>
      <c r="D609" s="10" t="s">
        <v>567</v>
      </c>
      <c r="E609" s="10" t="s">
        <v>578</v>
      </c>
      <c r="F609" s="29">
        <v>42430</v>
      </c>
      <c r="G609" s="29">
        <v>42460</v>
      </c>
      <c r="H609" s="10" t="s">
        <v>579</v>
      </c>
      <c r="I609" s="10" t="s">
        <v>580</v>
      </c>
      <c r="J609" s="10" t="s">
        <v>36</v>
      </c>
      <c r="K609" s="10">
        <v>1</v>
      </c>
      <c r="L609" s="6">
        <f>+L610/2</f>
        <v>750000</v>
      </c>
      <c r="M609" s="6">
        <f>+K609*L609</f>
        <v>750000</v>
      </c>
      <c r="N609" s="122" t="s">
        <v>205</v>
      </c>
      <c r="O609" s="122" t="s">
        <v>205</v>
      </c>
      <c r="P609" s="104">
        <v>0</v>
      </c>
      <c r="Q609" s="104">
        <v>1</v>
      </c>
      <c r="R609" s="104">
        <v>0</v>
      </c>
      <c r="S609" s="104">
        <v>0</v>
      </c>
      <c r="T609" s="104">
        <v>0</v>
      </c>
      <c r="U609" s="143">
        <v>0</v>
      </c>
      <c r="V609" s="104">
        <v>0</v>
      </c>
      <c r="W609" s="104">
        <v>0</v>
      </c>
      <c r="X609" s="104">
        <v>0</v>
      </c>
      <c r="Y609" s="104">
        <v>0</v>
      </c>
      <c r="Z609" s="104">
        <v>0</v>
      </c>
      <c r="AA609" s="104">
        <v>0</v>
      </c>
      <c r="AB609" s="198">
        <f t="shared" ref="AB609:AB627" si="209">SUM(P609:AA609)</f>
        <v>1</v>
      </c>
      <c r="AC609" s="105">
        <v>0</v>
      </c>
      <c r="AD609" s="105">
        <v>1</v>
      </c>
      <c r="AE609" s="105">
        <v>0</v>
      </c>
      <c r="AF609" s="105">
        <v>0</v>
      </c>
      <c r="AG609" s="104">
        <v>0</v>
      </c>
      <c r="AH609" s="143">
        <v>0</v>
      </c>
      <c r="AI609" s="105">
        <v>0</v>
      </c>
      <c r="AJ609" s="105">
        <v>0</v>
      </c>
      <c r="AK609" s="105">
        <v>0</v>
      </c>
      <c r="AL609" s="105">
        <v>0</v>
      </c>
      <c r="AM609" s="105">
        <v>0</v>
      </c>
      <c r="AN609" s="105">
        <v>0</v>
      </c>
      <c r="AO609" s="21">
        <f>SUM(AC609:AN609)</f>
        <v>1</v>
      </c>
      <c r="AP609" s="189">
        <f t="shared" ref="AP609:AP612" si="210">+IFERROR(SUM(AC609:AH609)/SUM(P609:U609),"")</f>
        <v>1</v>
      </c>
      <c r="AQ609" s="91" t="str">
        <f>+IF(AP609="","",IF(AND(SUM($P609:U609)=1,SUM($AC609:AH609)=1),"TERMINADA",IF(SUM($P609:U609)=0,"SIN INICIAR",IF(AP609&gt;1,"ADELANTADA",IF(AP609&lt;0.6,"CRÍTICA",IF(AP609&lt;0.95,"EN PROCESO","GESTIÓN NORMAL"))))))</f>
        <v>TERMINADA</v>
      </c>
      <c r="AR609" s="38" t="str">
        <f t="shared" si="198"/>
        <v>B</v>
      </c>
      <c r="AS609" s="74"/>
      <c r="AT609" s="74"/>
      <c r="AU609" s="74"/>
      <c r="BA609" s="236">
        <f t="shared" si="207"/>
        <v>0</v>
      </c>
    </row>
    <row r="610" spans="1:53" ht="48" hidden="1" customHeight="1" outlineLevel="4" x14ac:dyDescent="0.2">
      <c r="A610" s="258"/>
      <c r="B610" s="273"/>
      <c r="C610" s="75" t="s">
        <v>567</v>
      </c>
      <c r="D610" s="10" t="s">
        <v>567</v>
      </c>
      <c r="E610" s="10" t="s">
        <v>568</v>
      </c>
      <c r="F610" s="29" t="s">
        <v>569</v>
      </c>
      <c r="G610" s="29" t="s">
        <v>570</v>
      </c>
      <c r="H610" s="10" t="s">
        <v>571</v>
      </c>
      <c r="I610" s="10" t="s">
        <v>572</v>
      </c>
      <c r="J610" s="10" t="s">
        <v>36</v>
      </c>
      <c r="K610" s="10">
        <v>35</v>
      </c>
      <c r="L610" s="6">
        <v>1500000</v>
      </c>
      <c r="M610" s="6">
        <v>75000000</v>
      </c>
      <c r="N610" s="122" t="s">
        <v>905</v>
      </c>
      <c r="O610" s="122" t="s">
        <v>182</v>
      </c>
      <c r="P610" s="104">
        <v>0</v>
      </c>
      <c r="Q610" s="104">
        <v>0</v>
      </c>
      <c r="R610" s="104">
        <v>0</v>
      </c>
      <c r="S610" s="104">
        <v>0</v>
      </c>
      <c r="T610" s="104">
        <v>0</v>
      </c>
      <c r="U610" s="143">
        <v>0.33</v>
      </c>
      <c r="V610" s="104">
        <v>0.33</v>
      </c>
      <c r="W610" s="104">
        <v>0.34</v>
      </c>
      <c r="X610" s="104">
        <v>0</v>
      </c>
      <c r="Y610" s="104">
        <v>0</v>
      </c>
      <c r="Z610" s="104">
        <v>0</v>
      </c>
      <c r="AA610" s="104">
        <v>0</v>
      </c>
      <c r="AB610" s="198">
        <f t="shared" si="209"/>
        <v>1</v>
      </c>
      <c r="AC610" s="105">
        <v>0</v>
      </c>
      <c r="AD610" s="105">
        <v>0</v>
      </c>
      <c r="AE610" s="105">
        <v>0</v>
      </c>
      <c r="AF610" s="105">
        <v>0</v>
      </c>
      <c r="AG610" s="104">
        <v>0</v>
      </c>
      <c r="AH610" s="143">
        <v>0.33</v>
      </c>
      <c r="AI610" s="105">
        <v>0</v>
      </c>
      <c r="AJ610" s="105">
        <v>0</v>
      </c>
      <c r="AK610" s="105">
        <v>0</v>
      </c>
      <c r="AL610" s="105">
        <v>0</v>
      </c>
      <c r="AM610" s="105">
        <v>0</v>
      </c>
      <c r="AN610" s="105">
        <v>0</v>
      </c>
      <c r="AO610" s="21">
        <f t="shared" ref="AO610:AO612" si="211">SUM(AC610:AN610)</f>
        <v>0.33</v>
      </c>
      <c r="AP610" s="189">
        <f t="shared" si="210"/>
        <v>1</v>
      </c>
      <c r="AQ610" s="91" t="str">
        <f>+IF(AP610="","",IF(AND(SUM($P610:U610)=1,SUM($AC610:AH610)=1),"TERMINADA",IF(SUM($P610:U610)=0,"SIN INICIAR",IF(AP610&gt;1,"ADELANTADA",IF(AP610&lt;0.6,"CRÍTICA",IF(AP610&lt;0.95,"EN PROCESO","GESTIÓN NORMAL"))))))</f>
        <v>GESTIÓN NORMAL</v>
      </c>
      <c r="AR610" s="38" t="str">
        <f t="shared" si="198"/>
        <v>J</v>
      </c>
      <c r="AS610" s="74" t="s">
        <v>1055</v>
      </c>
      <c r="AT610" s="74"/>
      <c r="AU610" s="74"/>
      <c r="BA610" s="236">
        <f t="shared" si="207"/>
        <v>0.66999999999999993</v>
      </c>
    </row>
    <row r="611" spans="1:53" ht="48" hidden="1" customHeight="1" outlineLevel="4" x14ac:dyDescent="0.2">
      <c r="A611" s="258"/>
      <c r="B611" s="273"/>
      <c r="C611" s="75" t="s">
        <v>567</v>
      </c>
      <c r="D611" s="10" t="s">
        <v>567</v>
      </c>
      <c r="E611" s="10" t="s">
        <v>573</v>
      </c>
      <c r="F611" s="29">
        <v>42376</v>
      </c>
      <c r="G611" s="29">
        <v>42582</v>
      </c>
      <c r="H611" s="10" t="s">
        <v>574</v>
      </c>
      <c r="I611" s="10" t="s">
        <v>572</v>
      </c>
      <c r="J611" s="10" t="s">
        <v>36</v>
      </c>
      <c r="K611" s="10">
        <v>20</v>
      </c>
      <c r="L611" s="6">
        <v>700000</v>
      </c>
      <c r="M611" s="6">
        <f>+L611*K611</f>
        <v>14000000</v>
      </c>
      <c r="N611" s="122" t="s">
        <v>192</v>
      </c>
      <c r="O611" s="122" t="s">
        <v>906</v>
      </c>
      <c r="P611" s="104">
        <v>0</v>
      </c>
      <c r="Q611" s="104">
        <v>0</v>
      </c>
      <c r="R611" s="104">
        <v>0</v>
      </c>
      <c r="S611" s="104">
        <v>0.5</v>
      </c>
      <c r="T611" s="104">
        <v>0</v>
      </c>
      <c r="U611" s="143">
        <v>0</v>
      </c>
      <c r="V611" s="104">
        <v>0</v>
      </c>
      <c r="W611" s="104">
        <v>0</v>
      </c>
      <c r="X611" s="104">
        <v>0.5</v>
      </c>
      <c r="Y611" s="104">
        <v>0</v>
      </c>
      <c r="Z611" s="104">
        <v>0</v>
      </c>
      <c r="AA611" s="104">
        <v>0</v>
      </c>
      <c r="AB611" s="198">
        <f t="shared" si="209"/>
        <v>1</v>
      </c>
      <c r="AC611" s="105">
        <v>0</v>
      </c>
      <c r="AD611" s="105">
        <v>0</v>
      </c>
      <c r="AE611" s="105">
        <v>0</v>
      </c>
      <c r="AF611" s="105">
        <v>0.5</v>
      </c>
      <c r="AG611" s="104">
        <v>0</v>
      </c>
      <c r="AH611" s="143">
        <v>0</v>
      </c>
      <c r="AI611" s="105">
        <v>0</v>
      </c>
      <c r="AJ611" s="105">
        <v>0</v>
      </c>
      <c r="AK611" s="105">
        <v>0</v>
      </c>
      <c r="AL611" s="105">
        <v>0</v>
      </c>
      <c r="AM611" s="105">
        <v>0</v>
      </c>
      <c r="AN611" s="105">
        <v>0</v>
      </c>
      <c r="AO611" s="21">
        <f t="shared" si="211"/>
        <v>0.5</v>
      </c>
      <c r="AP611" s="189">
        <f t="shared" si="210"/>
        <v>1</v>
      </c>
      <c r="AQ611" s="91" t="str">
        <f>+IF(AP611="","",IF(AND(SUM($P611:U611)=1,SUM($AC611:AH611)=1),"TERMINADA",IF(SUM($P611:U611)=0,"SIN INICIAR",IF(AP611&gt;1,"ADELANTADA",IF(AP611&lt;0.6,"CRÍTICA",IF(AP611&lt;0.95,"EN PROCESO","GESTIÓN NORMAL"))))))</f>
        <v>GESTIÓN NORMAL</v>
      </c>
      <c r="AR611" s="38" t="str">
        <f t="shared" si="198"/>
        <v>J</v>
      </c>
      <c r="AS611" s="74" t="s">
        <v>1097</v>
      </c>
      <c r="AT611" s="74"/>
      <c r="AU611" s="74"/>
      <c r="BA611" s="236">
        <f t="shared" si="207"/>
        <v>0.5</v>
      </c>
    </row>
    <row r="612" spans="1:53" ht="48" hidden="1" customHeight="1" outlineLevel="4" x14ac:dyDescent="0.2">
      <c r="A612" s="258"/>
      <c r="B612" s="273"/>
      <c r="C612" s="75" t="s">
        <v>567</v>
      </c>
      <c r="D612" s="10" t="s">
        <v>567</v>
      </c>
      <c r="E612" s="10" t="s">
        <v>575</v>
      </c>
      <c r="F612" s="29">
        <v>42376</v>
      </c>
      <c r="G612" s="29">
        <v>42582</v>
      </c>
      <c r="H612" s="10" t="s">
        <v>576</v>
      </c>
      <c r="I612" s="10" t="s">
        <v>577</v>
      </c>
      <c r="J612" s="10" t="s">
        <v>36</v>
      </c>
      <c r="K612" s="10">
        <v>15</v>
      </c>
      <c r="L612" s="6">
        <v>1000000</v>
      </c>
      <c r="M612" s="6">
        <f>+K612*L612</f>
        <v>15000000</v>
      </c>
      <c r="N612" s="122" t="s">
        <v>192</v>
      </c>
      <c r="O612" s="122" t="s">
        <v>906</v>
      </c>
      <c r="P612" s="104">
        <v>0</v>
      </c>
      <c r="Q612" s="104">
        <v>0</v>
      </c>
      <c r="R612" s="104">
        <v>0</v>
      </c>
      <c r="S612" s="104">
        <v>0</v>
      </c>
      <c r="T612" s="104">
        <v>0</v>
      </c>
      <c r="U612" s="143">
        <v>0</v>
      </c>
      <c r="V612" s="104">
        <v>0</v>
      </c>
      <c r="W612" s="104">
        <v>0</v>
      </c>
      <c r="X612" s="104">
        <v>1</v>
      </c>
      <c r="Y612" s="104">
        <v>0</v>
      </c>
      <c r="Z612" s="104">
        <v>0</v>
      </c>
      <c r="AA612" s="104">
        <v>0</v>
      </c>
      <c r="AB612" s="198">
        <f t="shared" si="209"/>
        <v>1</v>
      </c>
      <c r="AC612" s="105">
        <v>0</v>
      </c>
      <c r="AD612" s="105">
        <v>0</v>
      </c>
      <c r="AE612" s="105">
        <v>0</v>
      </c>
      <c r="AF612" s="105">
        <v>0</v>
      </c>
      <c r="AG612" s="104">
        <v>0</v>
      </c>
      <c r="AH612" s="143">
        <v>0</v>
      </c>
      <c r="AI612" s="105">
        <v>0</v>
      </c>
      <c r="AJ612" s="105">
        <v>0</v>
      </c>
      <c r="AK612" s="105">
        <v>0</v>
      </c>
      <c r="AL612" s="105">
        <v>0</v>
      </c>
      <c r="AM612" s="105">
        <v>0</v>
      </c>
      <c r="AN612" s="105">
        <v>0</v>
      </c>
      <c r="AO612" s="21">
        <f t="shared" si="211"/>
        <v>0</v>
      </c>
      <c r="AP612" s="189" t="str">
        <f t="shared" si="210"/>
        <v/>
      </c>
      <c r="AQ612" s="91" t="str">
        <f>+IF(AP612="","",IF(AND(SUM($P612:U612)=1,SUM($AC612:AH612)=1),"TERMINADA",IF(SUM($P612:U612)=0,"SIN INICIAR",IF(AP612&gt;1,"ADELANTADA",IF(AP612&lt;0.6,"CRÍTICA",IF(AP612&lt;0.95,"EN PROCESO","GESTIÓN NORMAL"))))))</f>
        <v/>
      </c>
      <c r="AR612" s="38" t="str">
        <f t="shared" si="198"/>
        <v/>
      </c>
      <c r="AS612" s="74" t="s">
        <v>1383</v>
      </c>
      <c r="AT612" s="74" t="s">
        <v>1493</v>
      </c>
      <c r="AU612" s="74"/>
      <c r="BA612" s="236">
        <f t="shared" si="207"/>
        <v>1</v>
      </c>
    </row>
    <row r="613" spans="1:53" ht="48" hidden="1" customHeight="1" outlineLevel="3" x14ac:dyDescent="0.2">
      <c r="A613" s="258"/>
      <c r="B613" s="273"/>
      <c r="C613" s="250" t="s">
        <v>1349</v>
      </c>
      <c r="D613" s="269"/>
      <c r="E613" s="269"/>
      <c r="F613" s="82"/>
      <c r="G613" s="82"/>
      <c r="H613" s="1"/>
      <c r="I613" s="1"/>
      <c r="J613" s="82"/>
      <c r="K613" s="82"/>
      <c r="L613" s="82"/>
      <c r="M613" s="82"/>
      <c r="N613" s="68"/>
      <c r="O613" s="68"/>
      <c r="P613" s="69"/>
      <c r="Q613" s="69"/>
      <c r="R613" s="69"/>
      <c r="S613" s="69"/>
      <c r="T613" s="69"/>
      <c r="U613" s="144"/>
      <c r="V613" s="69"/>
      <c r="W613" s="69"/>
      <c r="X613" s="69"/>
      <c r="Y613" s="69"/>
      <c r="Z613" s="69"/>
      <c r="AA613" s="69"/>
      <c r="AB613" s="200"/>
      <c r="AC613" s="69"/>
      <c r="AD613" s="69"/>
      <c r="AE613" s="69"/>
      <c r="AF613" s="69"/>
      <c r="AG613" s="69"/>
      <c r="AH613" s="144"/>
      <c r="AI613" s="69"/>
      <c r="AJ613" s="69"/>
      <c r="AK613" s="69"/>
      <c r="AL613" s="69"/>
      <c r="AM613" s="69"/>
      <c r="AN613" s="182"/>
      <c r="AO613" s="190">
        <f>SUBTOTAL(1,AO609:AO612)</f>
        <v>0.45750000000000002</v>
      </c>
      <c r="AP613" s="190">
        <f>SUBTOTAL(1,AP609:AP612)</f>
        <v>1</v>
      </c>
      <c r="AQ613" s="91" t="str">
        <f>+IF(AP613="","",IF(AP613&gt;1,"ADELANTADA",IF(AP613&lt;0.6,"CRÍTICA",IF(AP613&lt;0.95,"EN PROCESO","GESTIÓN NORMAL"))))</f>
        <v>GESTIÓN NORMAL</v>
      </c>
      <c r="AR613" s="38" t="str">
        <f t="shared" si="198"/>
        <v>J</v>
      </c>
      <c r="AS613" s="74"/>
      <c r="AT613" s="74"/>
      <c r="AU613" s="74"/>
      <c r="BA613" s="236">
        <f t="shared" si="207"/>
        <v>0.54249999999999998</v>
      </c>
    </row>
    <row r="614" spans="1:53" ht="48" hidden="1" customHeight="1" outlineLevel="4" x14ac:dyDescent="0.2">
      <c r="A614" s="258"/>
      <c r="B614" s="273"/>
      <c r="C614" s="75" t="s">
        <v>611</v>
      </c>
      <c r="D614" s="10" t="s">
        <v>611</v>
      </c>
      <c r="E614" s="10" t="s">
        <v>629</v>
      </c>
      <c r="F614" s="29">
        <v>42430</v>
      </c>
      <c r="G614" s="29">
        <v>42460</v>
      </c>
      <c r="H614" s="10" t="s">
        <v>579</v>
      </c>
      <c r="I614" s="10" t="s">
        <v>630</v>
      </c>
      <c r="J614" s="10" t="s">
        <v>36</v>
      </c>
      <c r="K614" s="10">
        <v>1</v>
      </c>
      <c r="L614" s="6">
        <v>120000000</v>
      </c>
      <c r="M614" s="6">
        <v>120000000</v>
      </c>
      <c r="N614" s="122" t="s">
        <v>205</v>
      </c>
      <c r="O614" s="122" t="s">
        <v>205</v>
      </c>
      <c r="P614" s="104">
        <v>0</v>
      </c>
      <c r="Q614" s="104">
        <v>0</v>
      </c>
      <c r="R614" s="104">
        <v>0</v>
      </c>
      <c r="S614" s="104">
        <v>0</v>
      </c>
      <c r="T614" s="104">
        <v>0</v>
      </c>
      <c r="U614" s="143">
        <v>0</v>
      </c>
      <c r="V614" s="104">
        <v>0</v>
      </c>
      <c r="W614" s="104">
        <v>0</v>
      </c>
      <c r="X614" s="104">
        <v>1</v>
      </c>
      <c r="Y614" s="104">
        <v>0</v>
      </c>
      <c r="Z614" s="104">
        <v>0</v>
      </c>
      <c r="AA614" s="104">
        <v>0</v>
      </c>
      <c r="AB614" s="198">
        <f t="shared" si="209"/>
        <v>1</v>
      </c>
      <c r="AC614" s="105">
        <v>0</v>
      </c>
      <c r="AD614" s="105">
        <v>0</v>
      </c>
      <c r="AE614" s="105">
        <v>0</v>
      </c>
      <c r="AF614" s="105">
        <v>0</v>
      </c>
      <c r="AG614" s="104">
        <v>0</v>
      </c>
      <c r="AH614" s="143">
        <v>0</v>
      </c>
      <c r="AI614" s="105">
        <v>0</v>
      </c>
      <c r="AJ614" s="105">
        <v>0</v>
      </c>
      <c r="AK614" s="105">
        <v>0</v>
      </c>
      <c r="AL614" s="105">
        <v>0</v>
      </c>
      <c r="AM614" s="105">
        <v>0</v>
      </c>
      <c r="AN614" s="105">
        <v>0</v>
      </c>
      <c r="AO614" s="21">
        <f>SUM(AC614:AN614)</f>
        <v>0</v>
      </c>
      <c r="AP614" s="189" t="str">
        <f t="shared" ref="AP614:AP627" si="212">+IFERROR(SUM(AC614:AH614)/SUM(P614:U614),"")</f>
        <v/>
      </c>
      <c r="AQ614" s="91" t="str">
        <f>+IF(AP614="","",IF(AND(SUM($P614:U614)=1,SUM($AC614:AH614)=1),"TERMINADA",IF(SUM($P614:U614)=0,"SIN INICIAR",IF(AP614&gt;1,"ADELANTADA",IF(AP614&lt;0.6,"CRÍTICA",IF(AP614&lt;0.95,"EN PROCESO","GESTIÓN NORMAL"))))))</f>
        <v/>
      </c>
      <c r="AR614" s="38" t="str">
        <f t="shared" si="198"/>
        <v/>
      </c>
      <c r="AS614" s="74" t="s">
        <v>1056</v>
      </c>
      <c r="AT614" s="74" t="s">
        <v>1494</v>
      </c>
      <c r="AU614" s="74"/>
      <c r="BA614" s="236">
        <f t="shared" si="207"/>
        <v>1</v>
      </c>
    </row>
    <row r="615" spans="1:53" ht="48" hidden="1" customHeight="1" outlineLevel="4" x14ac:dyDescent="0.2">
      <c r="A615" s="258"/>
      <c r="B615" s="273"/>
      <c r="C615" s="75" t="s">
        <v>611</v>
      </c>
      <c r="D615" s="10" t="s">
        <v>611</v>
      </c>
      <c r="E615" s="10" t="s">
        <v>634</v>
      </c>
      <c r="F615" s="29">
        <v>42430</v>
      </c>
      <c r="G615" s="29">
        <v>42460</v>
      </c>
      <c r="H615" s="10" t="s">
        <v>635</v>
      </c>
      <c r="I615" s="10"/>
      <c r="J615" s="10"/>
      <c r="K615" s="10"/>
      <c r="L615" s="6"/>
      <c r="M615" s="6"/>
      <c r="N615" s="122" t="s">
        <v>205</v>
      </c>
      <c r="O615" s="122" t="s">
        <v>205</v>
      </c>
      <c r="P615" s="104">
        <v>0</v>
      </c>
      <c r="Q615" s="104">
        <v>0</v>
      </c>
      <c r="R615" s="104">
        <v>1</v>
      </c>
      <c r="S615" s="104">
        <v>0</v>
      </c>
      <c r="T615" s="104">
        <v>0</v>
      </c>
      <c r="U615" s="143">
        <v>0</v>
      </c>
      <c r="V615" s="104">
        <v>0</v>
      </c>
      <c r="W615" s="104">
        <v>0</v>
      </c>
      <c r="X615" s="104">
        <v>0</v>
      </c>
      <c r="Y615" s="104">
        <v>0</v>
      </c>
      <c r="Z615" s="104">
        <v>0</v>
      </c>
      <c r="AA615" s="104">
        <v>0</v>
      </c>
      <c r="AB615" s="198">
        <f t="shared" si="209"/>
        <v>1</v>
      </c>
      <c r="AC615" s="105">
        <v>0</v>
      </c>
      <c r="AD615" s="105">
        <v>0</v>
      </c>
      <c r="AE615" s="105">
        <v>1</v>
      </c>
      <c r="AF615" s="105">
        <v>0</v>
      </c>
      <c r="AG615" s="104">
        <v>0</v>
      </c>
      <c r="AH615" s="143">
        <v>0</v>
      </c>
      <c r="AI615" s="105">
        <v>0</v>
      </c>
      <c r="AJ615" s="105">
        <v>0</v>
      </c>
      <c r="AK615" s="105">
        <v>0</v>
      </c>
      <c r="AL615" s="105">
        <v>0</v>
      </c>
      <c r="AM615" s="105">
        <v>0</v>
      </c>
      <c r="AN615" s="105">
        <v>0</v>
      </c>
      <c r="AO615" s="21">
        <f t="shared" ref="AO615:AO627" si="213">SUM(AC615:AN615)</f>
        <v>1</v>
      </c>
      <c r="AP615" s="189">
        <f t="shared" si="212"/>
        <v>1</v>
      </c>
      <c r="AQ615" s="91" t="str">
        <f>+IF(AP615="","",IF(AND(SUM($P615:U615)=1,SUM($AC615:AH615)=1),"TERMINADA",IF(SUM($P615:U615)=0,"SIN INICIAR",IF(AP615&gt;1,"ADELANTADA",IF(AP615&lt;0.6,"CRÍTICA",IF(AP615&lt;0.95,"EN PROCESO","GESTIÓN NORMAL"))))))</f>
        <v>TERMINADA</v>
      </c>
      <c r="AR615" s="38" t="str">
        <f t="shared" si="198"/>
        <v>B</v>
      </c>
      <c r="AS615" s="74" t="s">
        <v>1094</v>
      </c>
      <c r="AT615" s="74"/>
      <c r="AU615" s="74"/>
      <c r="BA615" s="236">
        <f t="shared" si="207"/>
        <v>0</v>
      </c>
    </row>
    <row r="616" spans="1:53" ht="48" hidden="1" customHeight="1" outlineLevel="4" x14ac:dyDescent="0.2">
      <c r="A616" s="258"/>
      <c r="B616" s="273"/>
      <c r="C616" s="75" t="s">
        <v>611</v>
      </c>
      <c r="D616" s="10" t="s">
        <v>611</v>
      </c>
      <c r="E616" s="10" t="s">
        <v>633</v>
      </c>
      <c r="F616" s="29">
        <v>42430</v>
      </c>
      <c r="G616" s="29">
        <v>42460</v>
      </c>
      <c r="H616" s="10" t="s">
        <v>632</v>
      </c>
      <c r="I616" s="10" t="s">
        <v>14</v>
      </c>
      <c r="J616" s="10" t="s">
        <v>14</v>
      </c>
      <c r="K616" s="10">
        <v>1</v>
      </c>
      <c r="L616" s="6">
        <v>10000000</v>
      </c>
      <c r="M616" s="6">
        <v>10000000</v>
      </c>
      <c r="N616" s="122" t="s">
        <v>205</v>
      </c>
      <c r="O616" s="122" t="s">
        <v>205</v>
      </c>
      <c r="P616" s="104">
        <v>0</v>
      </c>
      <c r="Q616" s="104">
        <v>0</v>
      </c>
      <c r="R616" s="104">
        <v>1</v>
      </c>
      <c r="S616" s="104">
        <v>0</v>
      </c>
      <c r="T616" s="104">
        <v>0</v>
      </c>
      <c r="U616" s="143">
        <v>0</v>
      </c>
      <c r="V616" s="104">
        <v>0</v>
      </c>
      <c r="W616" s="104">
        <v>0</v>
      </c>
      <c r="X616" s="104">
        <v>0</v>
      </c>
      <c r="Y616" s="104">
        <v>0</v>
      </c>
      <c r="Z616" s="104">
        <v>0</v>
      </c>
      <c r="AA616" s="104">
        <v>0</v>
      </c>
      <c r="AB616" s="198">
        <f t="shared" si="209"/>
        <v>1</v>
      </c>
      <c r="AC616" s="105">
        <v>0</v>
      </c>
      <c r="AD616" s="105">
        <v>0.5</v>
      </c>
      <c r="AE616" s="105">
        <v>0.5</v>
      </c>
      <c r="AF616" s="105">
        <v>0</v>
      </c>
      <c r="AG616" s="104">
        <v>0</v>
      </c>
      <c r="AH616" s="143">
        <v>0</v>
      </c>
      <c r="AI616" s="105">
        <v>0</v>
      </c>
      <c r="AJ616" s="105">
        <v>0</v>
      </c>
      <c r="AK616" s="105">
        <v>0</v>
      </c>
      <c r="AL616" s="105">
        <v>0</v>
      </c>
      <c r="AM616" s="105">
        <v>0</v>
      </c>
      <c r="AN616" s="105">
        <v>0</v>
      </c>
      <c r="AO616" s="21">
        <f t="shared" si="213"/>
        <v>1</v>
      </c>
      <c r="AP616" s="189">
        <f t="shared" si="212"/>
        <v>1</v>
      </c>
      <c r="AQ616" s="91" t="str">
        <f>+IF(AP616="","",IF(AND(SUM($P616:U616)=1,SUM($AC616:AH616)=1),"TERMINADA",IF(SUM($P616:U616)=0,"SIN INICIAR",IF(AP616&gt;1,"ADELANTADA",IF(AP616&lt;0.6,"CRÍTICA",IF(AP616&lt;0.95,"EN PROCESO","GESTIÓN NORMAL"))))))</f>
        <v>TERMINADA</v>
      </c>
      <c r="AR616" s="38" t="str">
        <f t="shared" si="198"/>
        <v>B</v>
      </c>
      <c r="AS616" s="74" t="s">
        <v>1093</v>
      </c>
      <c r="AT616" s="74"/>
      <c r="AU616" s="74"/>
      <c r="BA616" s="236">
        <f t="shared" si="207"/>
        <v>0</v>
      </c>
    </row>
    <row r="617" spans="1:53" ht="48" hidden="1" customHeight="1" outlineLevel="4" x14ac:dyDescent="0.2">
      <c r="A617" s="258"/>
      <c r="B617" s="273"/>
      <c r="C617" s="75" t="s">
        <v>611</v>
      </c>
      <c r="D617" s="10" t="s">
        <v>611</v>
      </c>
      <c r="E617" s="10" t="s">
        <v>623</v>
      </c>
      <c r="F617" s="29">
        <v>42376</v>
      </c>
      <c r="G617" s="29">
        <v>42724</v>
      </c>
      <c r="H617" s="10" t="s">
        <v>624</v>
      </c>
      <c r="I617" s="10" t="s">
        <v>618</v>
      </c>
      <c r="J617" s="10" t="s">
        <v>14</v>
      </c>
      <c r="K617" s="10">
        <v>5</v>
      </c>
      <c r="L617" s="6">
        <v>2193000</v>
      </c>
      <c r="M617" s="6">
        <f>+K617*L617</f>
        <v>10965000</v>
      </c>
      <c r="N617" s="122" t="s">
        <v>192</v>
      </c>
      <c r="O617" s="122" t="s">
        <v>210</v>
      </c>
      <c r="P617" s="104">
        <v>8.3333333333333343E-2</v>
      </c>
      <c r="Q617" s="104">
        <v>8.3333333333333343E-2</v>
      </c>
      <c r="R617" s="104">
        <v>8.3333333333333343E-2</v>
      </c>
      <c r="S617" s="104">
        <v>8.3333333333333343E-2</v>
      </c>
      <c r="T617" s="104">
        <v>8.3333333333333343E-2</v>
      </c>
      <c r="U617" s="104">
        <v>8.3333333333333343E-2</v>
      </c>
      <c r="V617" s="104">
        <v>8.3333333333333343E-2</v>
      </c>
      <c r="W617" s="104">
        <v>8.3333333333333343E-2</v>
      </c>
      <c r="X617" s="104">
        <v>8.3333333333333343E-2</v>
      </c>
      <c r="Y617" s="104">
        <v>8.3333333333333343E-2</v>
      </c>
      <c r="Z617" s="104">
        <v>8.3333333333333343E-2</v>
      </c>
      <c r="AA617" s="104">
        <v>8.3333333333333343E-2</v>
      </c>
      <c r="AB617" s="198">
        <f t="shared" si="209"/>
        <v>1.0000000000000002</v>
      </c>
      <c r="AC617" s="104">
        <v>8.3333333333333343E-2</v>
      </c>
      <c r="AD617" s="104">
        <v>8.3333333333333343E-2</v>
      </c>
      <c r="AE617" s="104">
        <v>8.3333333333333343E-2</v>
      </c>
      <c r="AF617" s="104">
        <v>8.3333333333333343E-2</v>
      </c>
      <c r="AG617" s="104">
        <v>8.3333333333333343E-2</v>
      </c>
      <c r="AH617" s="104">
        <v>8.3333333333333343E-2</v>
      </c>
      <c r="AI617" s="105">
        <v>0</v>
      </c>
      <c r="AJ617" s="105">
        <v>0</v>
      </c>
      <c r="AK617" s="105">
        <v>0</v>
      </c>
      <c r="AL617" s="105">
        <v>0</v>
      </c>
      <c r="AM617" s="105">
        <v>0</v>
      </c>
      <c r="AN617" s="105">
        <v>0</v>
      </c>
      <c r="AO617" s="21">
        <f t="shared" si="213"/>
        <v>0.50000000000000011</v>
      </c>
      <c r="AP617" s="189">
        <f t="shared" si="212"/>
        <v>1</v>
      </c>
      <c r="AQ617" s="91" t="str">
        <f>+IF(AP617="","",IF(AND(SUM($P617:U617)=1,SUM($AC617:AH617)=1),"TERMINADA",IF(SUM($P617:U617)=0,"SIN INICIAR",IF(AP617&gt;1,"ADELANTADA",IF(AP617&lt;0.6,"CRÍTICA",IF(AP617&lt;0.95,"EN PROCESO","GESTIÓN NORMAL"))))))</f>
        <v>GESTIÓN NORMAL</v>
      </c>
      <c r="AR617" s="38" t="str">
        <f t="shared" si="198"/>
        <v>J</v>
      </c>
      <c r="AS617" s="74" t="s">
        <v>1100</v>
      </c>
      <c r="AT617" s="74" t="s">
        <v>1495</v>
      </c>
      <c r="AU617" s="74"/>
      <c r="BA617" s="236">
        <f t="shared" si="207"/>
        <v>0.49999999999999989</v>
      </c>
    </row>
    <row r="618" spans="1:53" ht="48" hidden="1" customHeight="1" outlineLevel="4" x14ac:dyDescent="0.2">
      <c r="A618" s="258"/>
      <c r="B618" s="273"/>
      <c r="C618" s="75" t="s">
        <v>611</v>
      </c>
      <c r="D618" s="10" t="s">
        <v>611</v>
      </c>
      <c r="E618" s="10" t="s">
        <v>625</v>
      </c>
      <c r="F618" s="29">
        <v>42376</v>
      </c>
      <c r="G618" s="29">
        <v>42724</v>
      </c>
      <c r="H618" s="10" t="s">
        <v>626</v>
      </c>
      <c r="I618" s="10" t="s">
        <v>618</v>
      </c>
      <c r="J618" s="10" t="s">
        <v>14</v>
      </c>
      <c r="K618" s="10">
        <v>11</v>
      </c>
      <c r="L618" s="6">
        <v>3570000</v>
      </c>
      <c r="M618" s="6">
        <f>+K618*L618*1.05</f>
        <v>41233500</v>
      </c>
      <c r="N618" s="122" t="s">
        <v>192</v>
      </c>
      <c r="O618" s="122" t="s">
        <v>210</v>
      </c>
      <c r="P618" s="104">
        <v>8.3333333333333343E-2</v>
      </c>
      <c r="Q618" s="104">
        <v>8.3333333333333343E-2</v>
      </c>
      <c r="R618" s="104">
        <v>8.3333333333333343E-2</v>
      </c>
      <c r="S618" s="104">
        <v>8.3333333333333343E-2</v>
      </c>
      <c r="T618" s="104">
        <v>8.3333333333333343E-2</v>
      </c>
      <c r="U618" s="104">
        <v>8.3333333333333343E-2</v>
      </c>
      <c r="V618" s="104">
        <v>8.3333333333333343E-2</v>
      </c>
      <c r="W618" s="104">
        <v>8.3333333333333343E-2</v>
      </c>
      <c r="X618" s="104">
        <v>8.3333333333333343E-2</v>
      </c>
      <c r="Y618" s="104">
        <v>8.3333333333333343E-2</v>
      </c>
      <c r="Z618" s="104">
        <v>8.3333333333333343E-2</v>
      </c>
      <c r="AA618" s="104">
        <v>8.3333333333333343E-2</v>
      </c>
      <c r="AB618" s="198">
        <f t="shared" si="209"/>
        <v>1.0000000000000002</v>
      </c>
      <c r="AC618" s="104">
        <v>8.3333333333333343E-2</v>
      </c>
      <c r="AD618" s="104">
        <v>8.3333333333333343E-2</v>
      </c>
      <c r="AE618" s="104">
        <v>8.3333333333333343E-2</v>
      </c>
      <c r="AF618" s="104">
        <v>8.3333333333333343E-2</v>
      </c>
      <c r="AG618" s="104">
        <v>8.3333333333333343E-2</v>
      </c>
      <c r="AH618" s="104">
        <v>8.3333333333333343E-2</v>
      </c>
      <c r="AI618" s="105">
        <v>0</v>
      </c>
      <c r="AJ618" s="105">
        <v>0</v>
      </c>
      <c r="AK618" s="105">
        <v>0</v>
      </c>
      <c r="AL618" s="105">
        <v>0</v>
      </c>
      <c r="AM618" s="105">
        <v>0</v>
      </c>
      <c r="AN618" s="105">
        <v>0</v>
      </c>
      <c r="AO618" s="21">
        <f t="shared" si="213"/>
        <v>0.50000000000000011</v>
      </c>
      <c r="AP618" s="189">
        <f t="shared" si="212"/>
        <v>1</v>
      </c>
      <c r="AQ618" s="91" t="str">
        <f>+IF(AP618="","",IF(AND(SUM($P618:U618)=1,SUM($AC618:AH618)=1),"TERMINADA",IF(SUM($P618:U618)=0,"SIN INICIAR",IF(AP618&gt;1,"ADELANTADA",IF(AP618&lt;0.6,"CRÍTICA",IF(AP618&lt;0.95,"EN PROCESO","GESTIÓN NORMAL"))))))</f>
        <v>GESTIÓN NORMAL</v>
      </c>
      <c r="AR618" s="38" t="str">
        <f t="shared" si="198"/>
        <v>J</v>
      </c>
      <c r="AS618" s="74"/>
      <c r="AT618" s="74"/>
      <c r="AU618" s="74"/>
      <c r="BA618" s="236">
        <f t="shared" si="207"/>
        <v>0.49999999999999989</v>
      </c>
    </row>
    <row r="619" spans="1:53" ht="48" hidden="1" customHeight="1" outlineLevel="4" x14ac:dyDescent="0.2">
      <c r="A619" s="258"/>
      <c r="B619" s="273"/>
      <c r="C619" s="75" t="s">
        <v>611</v>
      </c>
      <c r="D619" s="10" t="s">
        <v>611</v>
      </c>
      <c r="E619" s="10" t="s">
        <v>619</v>
      </c>
      <c r="F619" s="29">
        <v>42376</v>
      </c>
      <c r="G619" s="29">
        <v>42724</v>
      </c>
      <c r="H619" s="10" t="s">
        <v>620</v>
      </c>
      <c r="I619" s="10" t="s">
        <v>618</v>
      </c>
      <c r="J619" s="10" t="s">
        <v>14</v>
      </c>
      <c r="K619" s="10">
        <v>11</v>
      </c>
      <c r="L619" s="6">
        <v>3570000</v>
      </c>
      <c r="M619" s="6">
        <f>+K619*L619*1.05</f>
        <v>41233500</v>
      </c>
      <c r="N619" s="122" t="s">
        <v>192</v>
      </c>
      <c r="O619" s="122" t="s">
        <v>210</v>
      </c>
      <c r="P619" s="104">
        <v>8.3333333333333343E-2</v>
      </c>
      <c r="Q619" s="104">
        <v>8.3333333333333343E-2</v>
      </c>
      <c r="R619" s="104">
        <v>8.3333333333333343E-2</v>
      </c>
      <c r="S619" s="104">
        <v>8.3333333333333343E-2</v>
      </c>
      <c r="T619" s="104">
        <v>8.3333333333333343E-2</v>
      </c>
      <c r="U619" s="143">
        <v>8.3333333333333343E-2</v>
      </c>
      <c r="V619" s="104">
        <v>8.3333333333333343E-2</v>
      </c>
      <c r="W619" s="104">
        <v>8.3333333333333343E-2</v>
      </c>
      <c r="X619" s="104">
        <v>8.3333333333333343E-2</v>
      </c>
      <c r="Y619" s="104">
        <v>8.3333333333333343E-2</v>
      </c>
      <c r="Z619" s="104">
        <v>8.3333333333333343E-2</v>
      </c>
      <c r="AA619" s="104">
        <v>8.3333333333333343E-2</v>
      </c>
      <c r="AB619" s="198">
        <f t="shared" si="209"/>
        <v>1.0000000000000002</v>
      </c>
      <c r="AC619" s="104">
        <v>8.3333333333333343E-2</v>
      </c>
      <c r="AD619" s="104">
        <v>8.3333333333333343E-2</v>
      </c>
      <c r="AE619" s="104">
        <v>8.3333333333333343E-2</v>
      </c>
      <c r="AF619" s="104">
        <v>8.3333333333333343E-2</v>
      </c>
      <c r="AG619" s="104">
        <v>8.3333333333333343E-2</v>
      </c>
      <c r="AH619" s="104">
        <v>8.3333333333333343E-2</v>
      </c>
      <c r="AI619" s="105">
        <v>0</v>
      </c>
      <c r="AJ619" s="105">
        <v>0</v>
      </c>
      <c r="AK619" s="105">
        <v>0</v>
      </c>
      <c r="AL619" s="105">
        <v>0</v>
      </c>
      <c r="AM619" s="105">
        <v>0</v>
      </c>
      <c r="AN619" s="105">
        <v>0</v>
      </c>
      <c r="AO619" s="21">
        <f t="shared" si="213"/>
        <v>0.50000000000000011</v>
      </c>
      <c r="AP619" s="189">
        <f t="shared" si="212"/>
        <v>1</v>
      </c>
      <c r="AQ619" s="91" t="str">
        <f>+IF(AP619="","",IF(AND(SUM($P619:U619)=1,SUM($AC619:AH619)=1),"TERMINADA",IF(SUM($P619:U619)=0,"SIN INICIAR",IF(AP619&gt;1,"ADELANTADA",IF(AP619&lt;0.6,"CRÍTICA",IF(AP619&lt;0.95,"EN PROCESO","GESTIÓN NORMAL"))))))</f>
        <v>GESTIÓN NORMAL</v>
      </c>
      <c r="AR619" s="38" t="str">
        <f t="shared" si="198"/>
        <v>J</v>
      </c>
      <c r="AS619" s="74"/>
      <c r="AT619" s="74"/>
      <c r="AU619" s="74"/>
      <c r="BA619" s="236">
        <f t="shared" si="207"/>
        <v>0.49999999999999989</v>
      </c>
    </row>
    <row r="620" spans="1:53" ht="48" hidden="1" customHeight="1" outlineLevel="4" x14ac:dyDescent="0.2">
      <c r="A620" s="258"/>
      <c r="B620" s="273"/>
      <c r="C620" s="75" t="s">
        <v>611</v>
      </c>
      <c r="D620" s="10" t="s">
        <v>611</v>
      </c>
      <c r="E620" s="10" t="s">
        <v>1099</v>
      </c>
      <c r="F620" s="29">
        <v>42376</v>
      </c>
      <c r="G620" s="29">
        <v>42724</v>
      </c>
      <c r="H620" s="10" t="s">
        <v>1057</v>
      </c>
      <c r="I620" s="10" t="s">
        <v>618</v>
      </c>
      <c r="J620" s="10" t="s">
        <v>14</v>
      </c>
      <c r="K620" s="10">
        <v>11</v>
      </c>
      <c r="L620" s="6">
        <v>2193000</v>
      </c>
      <c r="M620" s="6">
        <f>+K620*L620*1.05</f>
        <v>25329150</v>
      </c>
      <c r="N620" s="122" t="s">
        <v>192</v>
      </c>
      <c r="O620" s="122" t="s">
        <v>210</v>
      </c>
      <c r="P620" s="104">
        <v>8.3333333333333343E-2</v>
      </c>
      <c r="Q620" s="104">
        <v>8.3333333333333343E-2</v>
      </c>
      <c r="R620" s="104">
        <v>8.3333333333333343E-2</v>
      </c>
      <c r="S620" s="104">
        <v>8.3333333333333343E-2</v>
      </c>
      <c r="T620" s="104">
        <v>8.3333333333333343E-2</v>
      </c>
      <c r="U620" s="143">
        <v>8.3333333333333343E-2</v>
      </c>
      <c r="V620" s="104">
        <v>8.3333333333333343E-2</v>
      </c>
      <c r="W620" s="104">
        <v>8.3333333333333343E-2</v>
      </c>
      <c r="X620" s="104">
        <v>8.3333333333333343E-2</v>
      </c>
      <c r="Y620" s="104">
        <v>8.3333333333333343E-2</v>
      </c>
      <c r="Z620" s="104">
        <v>8.3333333333333343E-2</v>
      </c>
      <c r="AA620" s="104">
        <v>8.3333333333333343E-2</v>
      </c>
      <c r="AB620" s="198">
        <f t="shared" si="209"/>
        <v>1.0000000000000002</v>
      </c>
      <c r="AC620" s="104">
        <v>8.3333333333333343E-2</v>
      </c>
      <c r="AD620" s="104">
        <v>8.3333333333333343E-2</v>
      </c>
      <c r="AE620" s="104">
        <v>8.3333333333333343E-2</v>
      </c>
      <c r="AF620" s="104">
        <v>8.3333333333333343E-2</v>
      </c>
      <c r="AG620" s="104">
        <v>8.3333333333333343E-2</v>
      </c>
      <c r="AH620" s="104">
        <v>8.3333333333333343E-2</v>
      </c>
      <c r="AI620" s="105">
        <v>0</v>
      </c>
      <c r="AJ620" s="105">
        <v>0</v>
      </c>
      <c r="AK620" s="105">
        <v>0</v>
      </c>
      <c r="AL620" s="105">
        <v>0</v>
      </c>
      <c r="AM620" s="105">
        <v>0</v>
      </c>
      <c r="AN620" s="105">
        <v>0</v>
      </c>
      <c r="AO620" s="21">
        <f t="shared" si="213"/>
        <v>0.50000000000000011</v>
      </c>
      <c r="AP620" s="189">
        <f t="shared" si="212"/>
        <v>1</v>
      </c>
      <c r="AQ620" s="91" t="str">
        <f>+IF(AP620="","",IF(AND(SUM($P620:U620)=1,SUM($AC620:AH620)=1),"TERMINADA",IF(SUM($P620:U620)=0,"SIN INICIAR",IF(AP620&gt;1,"ADELANTADA",IF(AP620&lt;0.6,"CRÍTICA",IF(AP620&lt;0.95,"EN PROCESO","GESTIÓN NORMAL"))))))</f>
        <v>GESTIÓN NORMAL</v>
      </c>
      <c r="AR620" s="38" t="str">
        <f t="shared" si="198"/>
        <v>J</v>
      </c>
      <c r="AS620" s="74"/>
      <c r="AT620" s="74"/>
      <c r="AU620" s="74"/>
      <c r="BA620" s="236">
        <f t="shared" si="207"/>
        <v>0.49999999999999989</v>
      </c>
    </row>
    <row r="621" spans="1:53" ht="48" hidden="1" customHeight="1" outlineLevel="4" x14ac:dyDescent="0.2">
      <c r="A621" s="258"/>
      <c r="B621" s="273"/>
      <c r="C621" s="75" t="s">
        <v>611</v>
      </c>
      <c r="D621" s="10" t="s">
        <v>611</v>
      </c>
      <c r="E621" s="10" t="s">
        <v>1099</v>
      </c>
      <c r="F621" s="29">
        <v>42376</v>
      </c>
      <c r="G621" s="29">
        <v>42724</v>
      </c>
      <c r="H621" s="10" t="s">
        <v>1057</v>
      </c>
      <c r="I621" s="10" t="s">
        <v>618</v>
      </c>
      <c r="J621" s="10" t="s">
        <v>14</v>
      </c>
      <c r="K621" s="10">
        <v>11</v>
      </c>
      <c r="L621" s="6">
        <v>1672727.2727272727</v>
      </c>
      <c r="M621" s="6">
        <f>+K621*L621*1.05</f>
        <v>19320000</v>
      </c>
      <c r="N621" s="122" t="s">
        <v>192</v>
      </c>
      <c r="O621" s="122" t="s">
        <v>210</v>
      </c>
      <c r="P621" s="104">
        <v>8.3333333333333343E-2</v>
      </c>
      <c r="Q621" s="104">
        <v>8.3333333333333343E-2</v>
      </c>
      <c r="R621" s="104">
        <v>8.3333333333333343E-2</v>
      </c>
      <c r="S621" s="104">
        <v>8.3333333333333343E-2</v>
      </c>
      <c r="T621" s="104">
        <v>8.3333333333333343E-2</v>
      </c>
      <c r="U621" s="143">
        <v>8.3333333333333343E-2</v>
      </c>
      <c r="V621" s="104">
        <v>8.3333333333333343E-2</v>
      </c>
      <c r="W621" s="104">
        <v>8.3333333333333343E-2</v>
      </c>
      <c r="X621" s="104">
        <v>8.3333333333333343E-2</v>
      </c>
      <c r="Y621" s="104">
        <v>8.3333333333333343E-2</v>
      </c>
      <c r="Z621" s="104">
        <v>8.3333333333333343E-2</v>
      </c>
      <c r="AA621" s="104">
        <v>8.3333333333333343E-2</v>
      </c>
      <c r="AB621" s="198">
        <f t="shared" si="209"/>
        <v>1.0000000000000002</v>
      </c>
      <c r="AC621" s="104">
        <v>8.3333333333333343E-2</v>
      </c>
      <c r="AD621" s="104">
        <v>8.3333333333333343E-2</v>
      </c>
      <c r="AE621" s="104">
        <v>8.3333333333333343E-2</v>
      </c>
      <c r="AF621" s="104">
        <v>8.3333333333333343E-2</v>
      </c>
      <c r="AG621" s="104">
        <v>8.3333333333333343E-2</v>
      </c>
      <c r="AH621" s="104">
        <v>8.3333333333333343E-2</v>
      </c>
      <c r="AI621" s="105">
        <v>0</v>
      </c>
      <c r="AJ621" s="105">
        <v>0</v>
      </c>
      <c r="AK621" s="105">
        <v>0</v>
      </c>
      <c r="AL621" s="105">
        <v>0</v>
      </c>
      <c r="AM621" s="105">
        <v>0</v>
      </c>
      <c r="AN621" s="105">
        <v>0</v>
      </c>
      <c r="AO621" s="21">
        <f t="shared" si="213"/>
        <v>0.50000000000000011</v>
      </c>
      <c r="AP621" s="189">
        <f t="shared" si="212"/>
        <v>1</v>
      </c>
      <c r="AQ621" s="91" t="str">
        <f>+IF(AP621="","",IF(AND(SUM($P621:U621)=1,SUM($AC621:AH621)=1),"TERMINADA",IF(SUM($P621:U621)=0,"SIN INICIAR",IF(AP621&gt;1,"ADELANTADA",IF(AP621&lt;0.6,"CRÍTICA",IF(AP621&lt;0.95,"EN PROCESO","GESTIÓN NORMAL"))))))</f>
        <v>GESTIÓN NORMAL</v>
      </c>
      <c r="AR621" s="38" t="str">
        <f t="shared" si="198"/>
        <v>J</v>
      </c>
      <c r="AS621" s="74"/>
      <c r="AT621" s="74"/>
      <c r="AU621" s="74"/>
      <c r="BA621" s="236">
        <f t="shared" si="207"/>
        <v>0.49999999999999989</v>
      </c>
    </row>
    <row r="622" spans="1:53" ht="48" hidden="1" customHeight="1" outlineLevel="4" x14ac:dyDescent="0.2">
      <c r="A622" s="258"/>
      <c r="B622" s="273"/>
      <c r="C622" s="75" t="s">
        <v>611</v>
      </c>
      <c r="D622" s="10" t="s">
        <v>611</v>
      </c>
      <c r="E622" s="10" t="s">
        <v>612</v>
      </c>
      <c r="F622" s="29">
        <v>42552</v>
      </c>
      <c r="G622" s="29">
        <v>42582</v>
      </c>
      <c r="H622" s="10" t="s">
        <v>613</v>
      </c>
      <c r="I622" s="10" t="s">
        <v>614</v>
      </c>
      <c r="J622" s="10" t="s">
        <v>615</v>
      </c>
      <c r="K622" s="10">
        <v>1</v>
      </c>
      <c r="L622" s="6" t="e">
        <f>180000000+IF(#REF!="Si",500000000,0)</f>
        <v>#REF!</v>
      </c>
      <c r="M622" s="6" t="e">
        <f>+K622*L622</f>
        <v>#REF!</v>
      </c>
      <c r="N622" s="122" t="s">
        <v>193</v>
      </c>
      <c r="O622" s="122" t="s">
        <v>210</v>
      </c>
      <c r="P622" s="104">
        <v>0</v>
      </c>
      <c r="Q622" s="104">
        <v>9.0909090909090912E-2</v>
      </c>
      <c r="R622" s="104">
        <v>9.0909090909090912E-2</v>
      </c>
      <c r="S622" s="104">
        <v>9.0909090909090912E-2</v>
      </c>
      <c r="T622" s="104">
        <v>9.0909090909090912E-2</v>
      </c>
      <c r="U622" s="143">
        <v>9.0909090909090912E-2</v>
      </c>
      <c r="V622" s="104">
        <v>9.0909090909090912E-2</v>
      </c>
      <c r="W622" s="104">
        <v>9.0909090909090912E-2</v>
      </c>
      <c r="X622" s="104">
        <v>9.0909090909090912E-2</v>
      </c>
      <c r="Y622" s="104">
        <v>9.0909090909090912E-2</v>
      </c>
      <c r="Z622" s="104">
        <v>9.0909090909090912E-2</v>
      </c>
      <c r="AA622" s="104">
        <v>9.0909090909090912E-2</v>
      </c>
      <c r="AB622" s="198">
        <f t="shared" si="209"/>
        <v>1.0000000000000002</v>
      </c>
      <c r="AC622" s="105">
        <v>0</v>
      </c>
      <c r="AD622" s="104">
        <v>9.0909090909090912E-2</v>
      </c>
      <c r="AE622" s="104">
        <v>9.0909090909090912E-2</v>
      </c>
      <c r="AF622" s="104">
        <v>9.0909090909090912E-2</v>
      </c>
      <c r="AG622" s="104">
        <v>9.0909090909090912E-2</v>
      </c>
      <c r="AH622" s="104">
        <v>9.0909090909090912E-2</v>
      </c>
      <c r="AI622" s="105">
        <v>0</v>
      </c>
      <c r="AJ622" s="105">
        <v>0</v>
      </c>
      <c r="AK622" s="105">
        <v>0</v>
      </c>
      <c r="AL622" s="105">
        <v>0</v>
      </c>
      <c r="AM622" s="105">
        <v>0</v>
      </c>
      <c r="AN622" s="105">
        <v>0</v>
      </c>
      <c r="AO622" s="21">
        <f t="shared" si="213"/>
        <v>0.45454545454545459</v>
      </c>
      <c r="AP622" s="189">
        <f t="shared" si="212"/>
        <v>1</v>
      </c>
      <c r="AQ622" s="91" t="str">
        <f>+IF(AP622="","",IF(AND(SUM($P622:U622)=1,SUM($AC622:AH622)=1),"TERMINADA",IF(SUM($P622:U622)=0,"SIN INICIAR",IF(AP622&gt;1,"ADELANTADA",IF(AP622&lt;0.6,"CRÍTICA",IF(AP622&lt;0.95,"EN PROCESO","GESTIÓN NORMAL"))))))</f>
        <v>GESTIÓN NORMAL</v>
      </c>
      <c r="AR622" s="38" t="str">
        <f t="shared" si="198"/>
        <v>J</v>
      </c>
      <c r="AS622" s="74" t="s">
        <v>1085</v>
      </c>
      <c r="AT622" s="74" t="s">
        <v>1496</v>
      </c>
      <c r="AU622" s="74"/>
      <c r="BA622" s="236">
        <f t="shared" si="207"/>
        <v>0.54545454545454541</v>
      </c>
    </row>
    <row r="623" spans="1:53" ht="48" hidden="1" customHeight="1" outlineLevel="4" x14ac:dyDescent="0.2">
      <c r="A623" s="258"/>
      <c r="B623" s="273"/>
      <c r="C623" s="75" t="s">
        <v>611</v>
      </c>
      <c r="D623" s="10" t="s">
        <v>611</v>
      </c>
      <c r="E623" s="10" t="s">
        <v>612</v>
      </c>
      <c r="F623" s="29">
        <v>42675</v>
      </c>
      <c r="G623" s="29">
        <v>42704</v>
      </c>
      <c r="H623" s="10" t="s">
        <v>960</v>
      </c>
      <c r="I623" s="10" t="s">
        <v>614</v>
      </c>
      <c r="J623" s="10" t="s">
        <v>615</v>
      </c>
      <c r="K623" s="10">
        <v>1</v>
      </c>
      <c r="L623" s="6">
        <v>0</v>
      </c>
      <c r="M623" s="6">
        <v>0</v>
      </c>
      <c r="N623" s="122" t="s">
        <v>193</v>
      </c>
      <c r="O623" s="122" t="s">
        <v>210</v>
      </c>
      <c r="P623" s="104">
        <v>0</v>
      </c>
      <c r="Q623" s="104">
        <v>9.0909090909090912E-2</v>
      </c>
      <c r="R623" s="104">
        <v>9.0909090909090912E-2</v>
      </c>
      <c r="S623" s="104">
        <v>9.0909090909090912E-2</v>
      </c>
      <c r="T623" s="104">
        <v>9.0909090909090912E-2</v>
      </c>
      <c r="U623" s="143">
        <v>9.0909090909090912E-2</v>
      </c>
      <c r="V623" s="104">
        <v>9.0909090909090912E-2</v>
      </c>
      <c r="W623" s="104">
        <v>9.0909090909090912E-2</v>
      </c>
      <c r="X623" s="104">
        <v>9.0909090909090912E-2</v>
      </c>
      <c r="Y623" s="104">
        <v>9.0909090909090912E-2</v>
      </c>
      <c r="Z623" s="104">
        <v>9.0909090909090912E-2</v>
      </c>
      <c r="AA623" s="104">
        <v>9.0909090909090912E-2</v>
      </c>
      <c r="AB623" s="198">
        <f t="shared" si="209"/>
        <v>1.0000000000000002</v>
      </c>
      <c r="AC623" s="105">
        <v>0</v>
      </c>
      <c r="AD623" s="104">
        <v>9.0909090909090912E-2</v>
      </c>
      <c r="AE623" s="104">
        <v>9.0909090909090912E-2</v>
      </c>
      <c r="AF623" s="104">
        <v>9.0909090909090912E-2</v>
      </c>
      <c r="AG623" s="104">
        <v>9.0909090909090912E-2</v>
      </c>
      <c r="AH623" s="104">
        <v>9.0909090909090912E-2</v>
      </c>
      <c r="AI623" s="105">
        <v>0</v>
      </c>
      <c r="AJ623" s="105">
        <v>0</v>
      </c>
      <c r="AK623" s="105">
        <v>0</v>
      </c>
      <c r="AL623" s="105">
        <v>0</v>
      </c>
      <c r="AM623" s="105">
        <v>0</v>
      </c>
      <c r="AN623" s="105">
        <v>0</v>
      </c>
      <c r="AO623" s="21">
        <f t="shared" si="213"/>
        <v>0.45454545454545459</v>
      </c>
      <c r="AP623" s="189">
        <f t="shared" si="212"/>
        <v>1</v>
      </c>
      <c r="AQ623" s="91" t="str">
        <f>+IF(AP623="","",IF(AND(SUM($P623:U623)=1,SUM($AC623:AH623)=1),"TERMINADA",IF(SUM($P623:U623)=0,"SIN INICIAR",IF(AP623&gt;1,"ADELANTADA",IF(AP623&lt;0.6,"CRÍTICA",IF(AP623&lt;0.95,"EN PROCESO","GESTIÓN NORMAL"))))))</f>
        <v>GESTIÓN NORMAL</v>
      </c>
      <c r="AR623" s="38" t="str">
        <f t="shared" si="198"/>
        <v>J</v>
      </c>
      <c r="AS623" s="74"/>
      <c r="AT623" s="74"/>
      <c r="AU623" s="74"/>
      <c r="BA623" s="236">
        <f t="shared" si="207"/>
        <v>0.54545454545454541</v>
      </c>
    </row>
    <row r="624" spans="1:53" ht="48" hidden="1" customHeight="1" outlineLevel="4" x14ac:dyDescent="0.2">
      <c r="A624" s="258"/>
      <c r="B624" s="273"/>
      <c r="C624" s="75" t="s">
        <v>611</v>
      </c>
      <c r="D624" s="10" t="s">
        <v>611</v>
      </c>
      <c r="E624" s="10" t="s">
        <v>621</v>
      </c>
      <c r="F624" s="29">
        <v>42376</v>
      </c>
      <c r="G624" s="29">
        <v>42724</v>
      </c>
      <c r="H624" s="10" t="s">
        <v>622</v>
      </c>
      <c r="I624" s="10" t="s">
        <v>618</v>
      </c>
      <c r="J624" s="10" t="s">
        <v>14</v>
      </c>
      <c r="K624" s="10">
        <v>1</v>
      </c>
      <c r="L624" s="6">
        <v>15000000</v>
      </c>
      <c r="M624" s="6">
        <v>15000000</v>
      </c>
      <c r="N624" s="122" t="s">
        <v>192</v>
      </c>
      <c r="O624" s="122" t="s">
        <v>210</v>
      </c>
      <c r="P624" s="104">
        <v>8.3333333333333343E-2</v>
      </c>
      <c r="Q624" s="104">
        <v>8.3333333333333343E-2</v>
      </c>
      <c r="R624" s="104">
        <v>8.3333333333333343E-2</v>
      </c>
      <c r="S624" s="104">
        <v>8.3333333333333343E-2</v>
      </c>
      <c r="T624" s="104">
        <v>8.3333333333333343E-2</v>
      </c>
      <c r="U624" s="143">
        <v>8.3333333333333343E-2</v>
      </c>
      <c r="V624" s="104">
        <v>8.3333333333333343E-2</v>
      </c>
      <c r="W624" s="104">
        <v>8.3333333333333343E-2</v>
      </c>
      <c r="X624" s="104">
        <v>8.3333333333333343E-2</v>
      </c>
      <c r="Y624" s="104">
        <v>8.3333333333333343E-2</v>
      </c>
      <c r="Z624" s="104">
        <v>8.3333333333333343E-2</v>
      </c>
      <c r="AA624" s="104">
        <v>8.3333333333333343E-2</v>
      </c>
      <c r="AB624" s="198">
        <f t="shared" si="209"/>
        <v>1.0000000000000002</v>
      </c>
      <c r="AC624" s="104">
        <v>8.3333333333333343E-2</v>
      </c>
      <c r="AD624" s="104">
        <v>8.3333333333333343E-2</v>
      </c>
      <c r="AE624" s="104">
        <v>8.3333333333333343E-2</v>
      </c>
      <c r="AF624" s="104">
        <v>8.3333333333333343E-2</v>
      </c>
      <c r="AG624" s="104">
        <v>8.3333333333333343E-2</v>
      </c>
      <c r="AH624" s="104">
        <v>8.3333333333333343E-2</v>
      </c>
      <c r="AI624" s="105">
        <v>0</v>
      </c>
      <c r="AJ624" s="105">
        <v>0</v>
      </c>
      <c r="AK624" s="105">
        <v>0</v>
      </c>
      <c r="AL624" s="105">
        <v>0</v>
      </c>
      <c r="AM624" s="105">
        <v>0</v>
      </c>
      <c r="AN624" s="105">
        <v>0</v>
      </c>
      <c r="AO624" s="21">
        <f t="shared" si="213"/>
        <v>0.50000000000000011</v>
      </c>
      <c r="AP624" s="189">
        <f t="shared" si="212"/>
        <v>1</v>
      </c>
      <c r="AQ624" s="91" t="str">
        <f>+IF(AP624="","",IF(AND(SUM($P624:U624)=1,SUM($AC624:AH624)=1),"TERMINADA",IF(SUM($P624:U624)=0,"SIN INICIAR",IF(AP624&gt;1,"ADELANTADA",IF(AP624&lt;0.6,"CRÍTICA",IF(AP624&lt;0.95,"EN PROCESO","GESTIÓN NORMAL"))))))</f>
        <v>GESTIÓN NORMAL</v>
      </c>
      <c r="AR624" s="38" t="str">
        <f t="shared" si="198"/>
        <v>J</v>
      </c>
      <c r="AS624" s="74" t="s">
        <v>1380</v>
      </c>
      <c r="AT624" s="74" t="s">
        <v>1497</v>
      </c>
      <c r="AU624" s="74"/>
      <c r="BA624" s="236">
        <f t="shared" si="207"/>
        <v>0.49999999999999989</v>
      </c>
    </row>
    <row r="625" spans="1:53" ht="48" hidden="1" customHeight="1" outlineLevel="4" x14ac:dyDescent="0.2">
      <c r="A625" s="258"/>
      <c r="B625" s="273"/>
      <c r="C625" s="75" t="s">
        <v>611</v>
      </c>
      <c r="D625" s="10" t="s">
        <v>611</v>
      </c>
      <c r="E625" s="10" t="s">
        <v>631</v>
      </c>
      <c r="F625" s="29">
        <v>42430</v>
      </c>
      <c r="G625" s="29">
        <v>42460</v>
      </c>
      <c r="H625" s="10" t="s">
        <v>632</v>
      </c>
      <c r="I625" s="10" t="s">
        <v>14</v>
      </c>
      <c r="J625" s="10" t="s">
        <v>14</v>
      </c>
      <c r="K625" s="10">
        <v>1</v>
      </c>
      <c r="L625" s="6">
        <v>10000000</v>
      </c>
      <c r="M625" s="6">
        <v>10000000</v>
      </c>
      <c r="N625" s="122" t="s">
        <v>192</v>
      </c>
      <c r="O625" s="122" t="s">
        <v>210</v>
      </c>
      <c r="P625" s="104">
        <v>8.3333333333333343E-2</v>
      </c>
      <c r="Q625" s="104">
        <v>8.3333333333333343E-2</v>
      </c>
      <c r="R625" s="104">
        <v>8.3333333333333343E-2</v>
      </c>
      <c r="S625" s="104">
        <v>8.3333333333333343E-2</v>
      </c>
      <c r="T625" s="104">
        <v>8.3333333333333343E-2</v>
      </c>
      <c r="U625" s="143">
        <v>8.3333333333333343E-2</v>
      </c>
      <c r="V625" s="104">
        <v>8.3333333333333343E-2</v>
      </c>
      <c r="W625" s="104">
        <v>8.3333333333333343E-2</v>
      </c>
      <c r="X625" s="104">
        <v>8.3333333333333343E-2</v>
      </c>
      <c r="Y625" s="104">
        <v>8.3333333333333343E-2</v>
      </c>
      <c r="Z625" s="104">
        <v>8.3333333333333343E-2</v>
      </c>
      <c r="AA625" s="104">
        <v>8.3333333333333343E-2</v>
      </c>
      <c r="AB625" s="198">
        <f t="shared" si="209"/>
        <v>1.0000000000000002</v>
      </c>
      <c r="AC625" s="104">
        <v>8.3333333333333343E-2</v>
      </c>
      <c r="AD625" s="104">
        <v>8.3333333333333343E-2</v>
      </c>
      <c r="AE625" s="104">
        <v>8.3333333333333343E-2</v>
      </c>
      <c r="AF625" s="104">
        <v>8.3333333333333343E-2</v>
      </c>
      <c r="AG625" s="104">
        <v>8.3333333333333343E-2</v>
      </c>
      <c r="AH625" s="104">
        <v>8.3333333333333343E-2</v>
      </c>
      <c r="AI625" s="105">
        <v>0</v>
      </c>
      <c r="AJ625" s="105">
        <v>0</v>
      </c>
      <c r="AK625" s="105">
        <v>0</v>
      </c>
      <c r="AL625" s="105">
        <v>0</v>
      </c>
      <c r="AM625" s="105">
        <v>0</v>
      </c>
      <c r="AN625" s="105">
        <v>0</v>
      </c>
      <c r="AO625" s="21">
        <f t="shared" si="213"/>
        <v>0.50000000000000011</v>
      </c>
      <c r="AP625" s="189">
        <f t="shared" si="212"/>
        <v>1</v>
      </c>
      <c r="AQ625" s="91" t="str">
        <f>+IF(AP625="","",IF(AND(SUM($P625:U625)=1,SUM($AC625:AH625)=1),"TERMINADA",IF(SUM($P625:U625)=0,"SIN INICIAR",IF(AP625&gt;1,"ADELANTADA",IF(AP625&lt;0.6,"CRÍTICA",IF(AP625&lt;0.95,"EN PROCESO","GESTIÓN NORMAL"))))))</f>
        <v>GESTIÓN NORMAL</v>
      </c>
      <c r="AR625" s="38" t="str">
        <f t="shared" si="198"/>
        <v>J</v>
      </c>
      <c r="AS625" s="74"/>
      <c r="AT625" s="74"/>
      <c r="AU625" s="74"/>
      <c r="BA625" s="236">
        <f t="shared" si="207"/>
        <v>0.49999999999999989</v>
      </c>
    </row>
    <row r="626" spans="1:53" ht="48" hidden="1" customHeight="1" outlineLevel="4" x14ac:dyDescent="0.2">
      <c r="A626" s="258"/>
      <c r="B626" s="273"/>
      <c r="C626" s="75" t="s">
        <v>611</v>
      </c>
      <c r="D626" s="10" t="s">
        <v>611</v>
      </c>
      <c r="E626" s="10" t="s">
        <v>627</v>
      </c>
      <c r="F626" s="29">
        <v>42522</v>
      </c>
      <c r="G626" s="29">
        <v>42613</v>
      </c>
      <c r="H626" s="10" t="s">
        <v>628</v>
      </c>
      <c r="I626" s="10" t="s">
        <v>572</v>
      </c>
      <c r="J626" s="10" t="s">
        <v>36</v>
      </c>
      <c r="K626" s="10">
        <v>1</v>
      </c>
      <c r="L626" s="6">
        <v>25000000</v>
      </c>
      <c r="M626" s="6">
        <v>25000000</v>
      </c>
      <c r="N626" s="122" t="s">
        <v>905</v>
      </c>
      <c r="O626" s="122" t="s">
        <v>182</v>
      </c>
      <c r="P626" s="104">
        <v>0</v>
      </c>
      <c r="Q626" s="104">
        <v>0</v>
      </c>
      <c r="R626" s="104">
        <v>0</v>
      </c>
      <c r="S626" s="104">
        <v>0</v>
      </c>
      <c r="T626" s="104">
        <v>0</v>
      </c>
      <c r="U626" s="143">
        <v>0</v>
      </c>
      <c r="V626" s="104">
        <v>0</v>
      </c>
      <c r="W626" s="104">
        <v>0</v>
      </c>
      <c r="X626" s="104">
        <v>0.34</v>
      </c>
      <c r="Y626" s="104">
        <v>0.33</v>
      </c>
      <c r="Z626" s="104">
        <v>0.33</v>
      </c>
      <c r="AA626" s="104">
        <v>0</v>
      </c>
      <c r="AB626" s="198">
        <f t="shared" si="209"/>
        <v>1</v>
      </c>
      <c r="AC626" s="105">
        <v>0</v>
      </c>
      <c r="AD626" s="105">
        <v>0</v>
      </c>
      <c r="AE626" s="105">
        <v>0</v>
      </c>
      <c r="AF626" s="105">
        <v>0</v>
      </c>
      <c r="AG626" s="104">
        <v>0</v>
      </c>
      <c r="AH626" s="143">
        <v>0</v>
      </c>
      <c r="AI626" s="105">
        <v>0</v>
      </c>
      <c r="AJ626" s="105">
        <v>0</v>
      </c>
      <c r="AK626" s="105">
        <v>0</v>
      </c>
      <c r="AL626" s="105">
        <v>0</v>
      </c>
      <c r="AM626" s="105">
        <v>0</v>
      </c>
      <c r="AN626" s="105">
        <v>0</v>
      </c>
      <c r="AO626" s="21">
        <f t="shared" si="213"/>
        <v>0</v>
      </c>
      <c r="AP626" s="189" t="str">
        <f t="shared" si="212"/>
        <v/>
      </c>
      <c r="AQ626" s="91" t="str">
        <f>+IF(AP626="","",IF(AND(SUM($P626:U626)=1,SUM($AC626:AH626)=1),"TERMINADA",IF(SUM($P626:U626)=0,"SIN INICIAR",IF(AP626&gt;1,"ADELANTADA",IF(AP626&lt;0.6,"CRÍTICA",IF(AP626&lt;0.95,"EN PROCESO","GESTIÓN NORMAL"))))))</f>
        <v/>
      </c>
      <c r="AR626" s="38" t="str">
        <f t="shared" si="198"/>
        <v/>
      </c>
      <c r="AS626" s="74"/>
      <c r="AT626" s="74"/>
      <c r="AU626" s="74"/>
      <c r="BA626" s="236">
        <f t="shared" si="207"/>
        <v>1</v>
      </c>
    </row>
    <row r="627" spans="1:53" ht="48" hidden="1" customHeight="1" outlineLevel="4" x14ac:dyDescent="0.2">
      <c r="A627" s="258"/>
      <c r="B627" s="273"/>
      <c r="C627" s="75" t="s">
        <v>611</v>
      </c>
      <c r="D627" s="10" t="s">
        <v>611</v>
      </c>
      <c r="E627" s="10" t="s">
        <v>616</v>
      </c>
      <c r="F627" s="29">
        <v>42376</v>
      </c>
      <c r="G627" s="29">
        <v>42724</v>
      </c>
      <c r="H627" s="10" t="s">
        <v>617</v>
      </c>
      <c r="I627" s="10" t="s">
        <v>618</v>
      </c>
      <c r="J627" s="10" t="s">
        <v>14</v>
      </c>
      <c r="K627" s="10">
        <v>11</v>
      </c>
      <c r="L627" s="6">
        <v>3570000</v>
      </c>
      <c r="M627" s="6">
        <f>+K627*L627*1.05</f>
        <v>41233500</v>
      </c>
      <c r="N627" s="122" t="s">
        <v>192</v>
      </c>
      <c r="O627" s="122" t="s">
        <v>210</v>
      </c>
      <c r="P627" s="104">
        <v>8.3333333333333343E-2</v>
      </c>
      <c r="Q627" s="104">
        <v>8.3333333333333343E-2</v>
      </c>
      <c r="R627" s="104">
        <v>8.3333333333333343E-2</v>
      </c>
      <c r="S627" s="104">
        <v>8.3333333333333343E-2</v>
      </c>
      <c r="T627" s="104">
        <v>8.3333333333333343E-2</v>
      </c>
      <c r="U627" s="143">
        <v>8.3333333333333343E-2</v>
      </c>
      <c r="V627" s="104">
        <v>8.3333333333333343E-2</v>
      </c>
      <c r="W627" s="104">
        <v>8.3333333333333343E-2</v>
      </c>
      <c r="X627" s="104">
        <v>8.3333333333333343E-2</v>
      </c>
      <c r="Y627" s="104">
        <v>8.3333333333333343E-2</v>
      </c>
      <c r="Z627" s="104">
        <v>8.3333333333333343E-2</v>
      </c>
      <c r="AA627" s="104">
        <v>8.3333333333333343E-2</v>
      </c>
      <c r="AB627" s="198">
        <f t="shared" si="209"/>
        <v>1.0000000000000002</v>
      </c>
      <c r="AC627" s="104">
        <v>8.3333333333333343E-2</v>
      </c>
      <c r="AD627" s="104">
        <v>8.3333333333333343E-2</v>
      </c>
      <c r="AE627" s="104">
        <v>8.3333333333333343E-2</v>
      </c>
      <c r="AF627" s="104">
        <v>8.3333333333333343E-2</v>
      </c>
      <c r="AG627" s="104">
        <v>8.3333333333333343E-2</v>
      </c>
      <c r="AH627" s="104">
        <v>8.3333333333333343E-2</v>
      </c>
      <c r="AI627" s="105">
        <v>0</v>
      </c>
      <c r="AJ627" s="105">
        <v>0</v>
      </c>
      <c r="AK627" s="105">
        <v>0</v>
      </c>
      <c r="AL627" s="105">
        <v>0</v>
      </c>
      <c r="AM627" s="105">
        <v>0</v>
      </c>
      <c r="AN627" s="105">
        <v>0</v>
      </c>
      <c r="AO627" s="21">
        <f t="shared" si="213"/>
        <v>0.50000000000000011</v>
      </c>
      <c r="AP627" s="189">
        <f t="shared" si="212"/>
        <v>1</v>
      </c>
      <c r="AQ627" s="91" t="str">
        <f>+IF(AP627="","",IF(AND(SUM($P627:U627)=1,SUM($AC627:AH627)=1),"TERMINADA",IF(SUM($P627:U627)=0,"SIN INICIAR",IF(AP627&gt;1,"ADELANTADA",IF(AP627&lt;0.6,"CRÍTICA",IF(AP627&lt;0.95,"EN PROCESO","GESTIÓN NORMAL"))))))</f>
        <v>GESTIÓN NORMAL</v>
      </c>
      <c r="AR627" s="38" t="str">
        <f t="shared" si="198"/>
        <v>J</v>
      </c>
      <c r="AS627" s="74" t="s">
        <v>1098</v>
      </c>
      <c r="AT627" s="74" t="s">
        <v>1384</v>
      </c>
      <c r="AU627" s="74"/>
      <c r="BA627" s="236">
        <f t="shared" si="207"/>
        <v>0.49999999999999989</v>
      </c>
    </row>
    <row r="628" spans="1:53" ht="48" hidden="1" customHeight="1" outlineLevel="3" thickBot="1" x14ac:dyDescent="0.25">
      <c r="A628" s="258"/>
      <c r="B628" s="274"/>
      <c r="C628" s="253" t="s">
        <v>1350</v>
      </c>
      <c r="D628" s="268"/>
      <c r="E628" s="268"/>
      <c r="F628" s="124"/>
      <c r="G628" s="124"/>
      <c r="H628" s="125"/>
      <c r="I628" s="125"/>
      <c r="J628" s="124"/>
      <c r="K628" s="124"/>
      <c r="L628" s="124"/>
      <c r="M628" s="124"/>
      <c r="N628" s="126"/>
      <c r="O628" s="126"/>
      <c r="P628" s="127"/>
      <c r="Q628" s="127"/>
      <c r="R628" s="127"/>
      <c r="S628" s="127"/>
      <c r="T628" s="127"/>
      <c r="U628" s="149"/>
      <c r="V628" s="127"/>
      <c r="W628" s="127"/>
      <c r="X628" s="127"/>
      <c r="Y628" s="127"/>
      <c r="Z628" s="127"/>
      <c r="AA628" s="127"/>
      <c r="AB628" s="203"/>
      <c r="AC628" s="127"/>
      <c r="AD628" s="127"/>
      <c r="AE628" s="127"/>
      <c r="AF628" s="127"/>
      <c r="AG628" s="127"/>
      <c r="AH628" s="149"/>
      <c r="AI628" s="127"/>
      <c r="AJ628" s="127"/>
      <c r="AK628" s="127"/>
      <c r="AL628" s="127"/>
      <c r="AM628" s="127"/>
      <c r="AN628" s="188"/>
      <c r="AO628" s="190">
        <f>SUBTOTAL(1,AO614:AO627)</f>
        <v>0.49350649350649356</v>
      </c>
      <c r="AP628" s="207">
        <f>SUBTOTAL(1,AP614:AP627)</f>
        <v>1</v>
      </c>
      <c r="AQ628" s="91" t="str">
        <f>+IF(AP628="","",IF(AP628&gt;1,"ADELANTADA",IF(AP628&lt;0.6,"CRÍTICA",IF(AP628&lt;0.95,"EN PROCESO","GESTIÓN NORMAL"))))</f>
        <v>GESTIÓN NORMAL</v>
      </c>
      <c r="AR628" s="38" t="str">
        <f t="shared" si="198"/>
        <v>J</v>
      </c>
      <c r="AS628" s="74"/>
      <c r="AT628" s="74"/>
      <c r="AU628" s="74"/>
      <c r="BA628" s="236">
        <f t="shared" si="207"/>
        <v>0.50649350649350644</v>
      </c>
    </row>
    <row r="629" spans="1:53" ht="41.1" customHeight="1" outlineLevel="2" collapsed="1" thickBot="1" x14ac:dyDescent="0.25">
      <c r="A629" s="258"/>
      <c r="B629" s="243" t="s">
        <v>1291</v>
      </c>
      <c r="C629" s="244"/>
      <c r="D629" s="244"/>
      <c r="E629" s="244"/>
      <c r="F629" s="244"/>
      <c r="G629" s="244"/>
      <c r="H629" s="244"/>
      <c r="I629" s="244"/>
      <c r="J629" s="244"/>
      <c r="K629" s="244"/>
      <c r="L629" s="244"/>
      <c r="M629" s="244"/>
      <c r="N629" s="244"/>
      <c r="O629" s="244"/>
      <c r="P629" s="128"/>
      <c r="Q629" s="128"/>
      <c r="R629" s="128"/>
      <c r="S629" s="128"/>
      <c r="T629" s="128"/>
      <c r="U629" s="150"/>
      <c r="V629" s="128"/>
      <c r="W629" s="128"/>
      <c r="X629" s="128"/>
      <c r="Y629" s="128"/>
      <c r="Z629" s="128"/>
      <c r="AA629" s="128"/>
      <c r="AB629" s="199"/>
      <c r="AC629" s="128"/>
      <c r="AD629" s="128"/>
      <c r="AE629" s="128"/>
      <c r="AF629" s="128"/>
      <c r="AG629" s="128"/>
      <c r="AH629" s="150"/>
      <c r="AI629" s="128"/>
      <c r="AJ629" s="128"/>
      <c r="AK629" s="128"/>
      <c r="AL629" s="128"/>
      <c r="AM629" s="128"/>
      <c r="AN629" s="128"/>
      <c r="AO629" s="209">
        <f>+AVERAGE(AO608,AO613,AO628)</f>
        <v>0.46612497151970844</v>
      </c>
      <c r="AP629" s="208">
        <f>+AVERAGE(AP608,AP613,AP628)</f>
        <v>1</v>
      </c>
      <c r="AQ629" s="91" t="str">
        <f>+IF(AP629="","",IF(AP629&gt;1,"ADELANTADA",IF(AP629&lt;0.6,"CRÍTICA",IF(AP629&lt;0.95,"EN PROCESO","GESTIÓN NORMAL"))))</f>
        <v>GESTIÓN NORMAL</v>
      </c>
      <c r="AR629" s="38" t="str">
        <f t="shared" si="198"/>
        <v>J</v>
      </c>
      <c r="AS629" s="74"/>
      <c r="AT629" s="74"/>
      <c r="AU629" s="74"/>
      <c r="BA629" s="236">
        <f t="shared" si="207"/>
        <v>0.53387502848029156</v>
      </c>
    </row>
    <row r="630" spans="1:53" ht="27.95" hidden="1" customHeight="1" outlineLevel="4" x14ac:dyDescent="0.2">
      <c r="A630" s="258"/>
      <c r="B630" s="272" t="s">
        <v>952</v>
      </c>
      <c r="C630" s="113" t="s">
        <v>510</v>
      </c>
      <c r="D630" s="97" t="s">
        <v>510</v>
      </c>
      <c r="E630" s="97" t="s">
        <v>511</v>
      </c>
      <c r="F630" s="119">
        <v>42376</v>
      </c>
      <c r="G630" s="119">
        <v>42724</v>
      </c>
      <c r="H630" s="97" t="s">
        <v>512</v>
      </c>
      <c r="I630" s="97" t="s">
        <v>36</v>
      </c>
      <c r="J630" s="97" t="s">
        <v>513</v>
      </c>
      <c r="K630" s="97">
        <v>1</v>
      </c>
      <c r="L630" s="99">
        <v>500000</v>
      </c>
      <c r="M630" s="99">
        <f>L630*K630</f>
        <v>500000</v>
      </c>
      <c r="N630" s="100" t="s">
        <v>192</v>
      </c>
      <c r="O630" s="100" t="s">
        <v>210</v>
      </c>
      <c r="P630" s="101">
        <v>0</v>
      </c>
      <c r="Q630" s="101">
        <v>0</v>
      </c>
      <c r="R630" s="101">
        <v>0</v>
      </c>
      <c r="S630" s="101">
        <v>0</v>
      </c>
      <c r="T630" s="101">
        <v>1</v>
      </c>
      <c r="U630" s="142">
        <v>0</v>
      </c>
      <c r="V630" s="101">
        <v>0</v>
      </c>
      <c r="W630" s="101">
        <v>0</v>
      </c>
      <c r="X630" s="101">
        <v>0</v>
      </c>
      <c r="Y630" s="101">
        <v>0</v>
      </c>
      <c r="Z630" s="101">
        <v>0</v>
      </c>
      <c r="AA630" s="101">
        <v>0</v>
      </c>
      <c r="AB630" s="196">
        <f>SUM(P630:AA630)</f>
        <v>1</v>
      </c>
      <c r="AC630" s="102">
        <v>0</v>
      </c>
      <c r="AD630" s="102">
        <v>0</v>
      </c>
      <c r="AE630" s="102">
        <v>0</v>
      </c>
      <c r="AF630" s="102">
        <v>0</v>
      </c>
      <c r="AG630" s="101">
        <v>0.2</v>
      </c>
      <c r="AH630" s="142">
        <v>0</v>
      </c>
      <c r="AI630" s="102">
        <v>0</v>
      </c>
      <c r="AJ630" s="102">
        <v>0</v>
      </c>
      <c r="AK630" s="102">
        <v>0</v>
      </c>
      <c r="AL630" s="102">
        <v>0</v>
      </c>
      <c r="AM630" s="102">
        <v>0</v>
      </c>
      <c r="AN630" s="102">
        <v>0</v>
      </c>
      <c r="AO630" s="21">
        <f>SUM(AC630:AN630)</f>
        <v>0.2</v>
      </c>
      <c r="AP630" s="205">
        <f t="shared" ref="AP630:AP634" si="214">+IFERROR(SUM(AC630:AH630)/SUM(P630:U630),"")</f>
        <v>0.2</v>
      </c>
      <c r="AQ630" s="91" t="str">
        <f>+IF(AP630="","",IF(AND(SUM($P630:U630)=1,SUM($AC630:AH630)=1),"TERMINADA",IF(SUM($P630:U630)=0,"SIN INICIAR",IF(AP630&gt;1,"ADELANTADA",IF(AP630&lt;0.6,"CRÍTICA",IF(AP630&lt;0.95,"EN PROCESO","GESTIÓN NORMAL"))))))</f>
        <v>CRÍTICA</v>
      </c>
      <c r="AR630" s="38" t="str">
        <f t="shared" si="198"/>
        <v>L</v>
      </c>
      <c r="AS630" s="71" t="s">
        <v>1058</v>
      </c>
      <c r="AT630" s="71" t="s">
        <v>1391</v>
      </c>
      <c r="AU630" s="71"/>
      <c r="BA630" s="236">
        <f t="shared" si="207"/>
        <v>0.8</v>
      </c>
    </row>
    <row r="631" spans="1:53" ht="27.95" hidden="1" customHeight="1" outlineLevel="4" x14ac:dyDescent="0.2">
      <c r="A631" s="258"/>
      <c r="B631" s="273"/>
      <c r="C631" s="75" t="s">
        <v>510</v>
      </c>
      <c r="D631" s="10" t="s">
        <v>510</v>
      </c>
      <c r="E631" s="10" t="s">
        <v>511</v>
      </c>
      <c r="F631" s="29">
        <v>42376</v>
      </c>
      <c r="G631" s="29">
        <v>42724</v>
      </c>
      <c r="H631" s="10" t="s">
        <v>41</v>
      </c>
      <c r="I631" s="10" t="s">
        <v>36</v>
      </c>
      <c r="J631" s="10" t="s">
        <v>514</v>
      </c>
      <c r="K631" s="10">
        <v>1</v>
      </c>
      <c r="L631" s="6">
        <v>100000000</v>
      </c>
      <c r="M631" s="6">
        <f>L631*K631</f>
        <v>100000000</v>
      </c>
      <c r="N631" s="103" t="s">
        <v>192</v>
      </c>
      <c r="O631" s="103" t="s">
        <v>210</v>
      </c>
      <c r="P631" s="104">
        <v>0</v>
      </c>
      <c r="Q631" s="104">
        <v>0</v>
      </c>
      <c r="R631" s="104">
        <v>1</v>
      </c>
      <c r="S631" s="104">
        <v>0</v>
      </c>
      <c r="T631" s="104">
        <v>0</v>
      </c>
      <c r="U631" s="143">
        <v>0</v>
      </c>
      <c r="V631" s="104">
        <v>0</v>
      </c>
      <c r="W631" s="104">
        <v>0</v>
      </c>
      <c r="X631" s="104">
        <v>0</v>
      </c>
      <c r="Y631" s="104">
        <v>0</v>
      </c>
      <c r="Z631" s="104">
        <v>0</v>
      </c>
      <c r="AA631" s="104">
        <v>0</v>
      </c>
      <c r="AB631" s="198">
        <f>SUM(P631:AA631)</f>
        <v>1</v>
      </c>
      <c r="AC631" s="105">
        <v>0</v>
      </c>
      <c r="AD631" s="105">
        <v>0</v>
      </c>
      <c r="AE631" s="105">
        <v>0</v>
      </c>
      <c r="AF631" s="105">
        <v>0.9</v>
      </c>
      <c r="AG631" s="104">
        <v>0</v>
      </c>
      <c r="AH631" s="143">
        <v>0</v>
      </c>
      <c r="AI631" s="105">
        <v>0</v>
      </c>
      <c r="AJ631" s="105">
        <v>0</v>
      </c>
      <c r="AK631" s="105">
        <v>0</v>
      </c>
      <c r="AL631" s="105">
        <v>0</v>
      </c>
      <c r="AM631" s="105">
        <v>0</v>
      </c>
      <c r="AN631" s="105">
        <v>0</v>
      </c>
      <c r="AO631" s="21">
        <f>SUM(AC631:AN631)</f>
        <v>0.9</v>
      </c>
      <c r="AP631" s="189">
        <f t="shared" si="214"/>
        <v>0.9</v>
      </c>
      <c r="AQ631" s="91" t="str">
        <f>+IF(AP631="","",IF(AND(SUM($P631:U631)=1,SUM($AC631:AH631)=1),"TERMINADA",IF(SUM($P631:U631)=0,"SIN INICIAR",IF(AP631&gt;1,"ADELANTADA",IF(AP631&lt;0.6,"CRÍTICA",IF(AP631&lt;0.95,"EN PROCESO","GESTIÓN NORMAL"))))))</f>
        <v>EN PROCESO</v>
      </c>
      <c r="AR631" s="38" t="str">
        <f t="shared" si="198"/>
        <v>K</v>
      </c>
      <c r="AS631" s="71" t="s">
        <v>1059</v>
      </c>
      <c r="AT631" s="71" t="s">
        <v>1390</v>
      </c>
      <c r="AU631" s="71"/>
      <c r="BA631" s="236">
        <f t="shared" si="207"/>
        <v>9.9999999999999978E-2</v>
      </c>
    </row>
    <row r="632" spans="1:53" ht="27.95" hidden="1" customHeight="1" outlineLevel="4" x14ac:dyDescent="0.2">
      <c r="A632" s="258"/>
      <c r="B632" s="273"/>
      <c r="C632" s="75" t="s">
        <v>510</v>
      </c>
      <c r="D632" s="10" t="s">
        <v>510</v>
      </c>
      <c r="E632" s="10" t="s">
        <v>511</v>
      </c>
      <c r="F632" s="29">
        <v>42376</v>
      </c>
      <c r="G632" s="29">
        <v>42724</v>
      </c>
      <c r="H632" s="10" t="s">
        <v>347</v>
      </c>
      <c r="I632" s="10" t="s">
        <v>36</v>
      </c>
      <c r="J632" s="10" t="s">
        <v>515</v>
      </c>
      <c r="K632" s="10">
        <v>50</v>
      </c>
      <c r="L632" s="6">
        <v>200000</v>
      </c>
      <c r="M632" s="6">
        <f>L632*K632</f>
        <v>10000000</v>
      </c>
      <c r="N632" s="103" t="s">
        <v>192</v>
      </c>
      <c r="O632" s="103" t="s">
        <v>210</v>
      </c>
      <c r="P632" s="104">
        <v>0</v>
      </c>
      <c r="Q632" s="104">
        <v>0</v>
      </c>
      <c r="R632" s="104">
        <v>1</v>
      </c>
      <c r="S632" s="104">
        <v>0</v>
      </c>
      <c r="T632" s="104">
        <v>0</v>
      </c>
      <c r="U632" s="143">
        <v>0</v>
      </c>
      <c r="V632" s="104">
        <v>0</v>
      </c>
      <c r="W632" s="104">
        <v>0</v>
      </c>
      <c r="X632" s="104">
        <v>0</v>
      </c>
      <c r="Y632" s="104">
        <v>0</v>
      </c>
      <c r="Z632" s="104">
        <v>0</v>
      </c>
      <c r="AA632" s="104">
        <v>0</v>
      </c>
      <c r="AB632" s="198">
        <f>SUM(P632:AA632)</f>
        <v>1</v>
      </c>
      <c r="AC632" s="105">
        <v>0</v>
      </c>
      <c r="AD632" s="105">
        <v>0</v>
      </c>
      <c r="AE632" s="105">
        <v>0</v>
      </c>
      <c r="AF632" s="105">
        <v>0</v>
      </c>
      <c r="AG632" s="104">
        <v>0</v>
      </c>
      <c r="AH632" s="143">
        <v>0</v>
      </c>
      <c r="AI632" s="105">
        <v>0</v>
      </c>
      <c r="AJ632" s="105">
        <v>0</v>
      </c>
      <c r="AK632" s="105">
        <v>0</v>
      </c>
      <c r="AL632" s="105">
        <v>0</v>
      </c>
      <c r="AM632" s="105">
        <v>0</v>
      </c>
      <c r="AN632" s="105">
        <v>0</v>
      </c>
      <c r="AO632" s="21">
        <f>SUM(AC632:AN632)</f>
        <v>0</v>
      </c>
      <c r="AP632" s="189">
        <f t="shared" si="214"/>
        <v>0</v>
      </c>
      <c r="AQ632" s="91" t="str">
        <f>+IF(AP632="","",IF(AND(SUM($P632:U632)=1,SUM($AC632:AH632)=1),"TERMINADA",IF(SUM($P632:U632)=0,"SIN INICIAR",IF(AP632&gt;1,"ADELANTADA",IF(AP632&lt;0.6,"CRÍTICA",IF(AP632&lt;0.95,"EN PROCESO","GESTIÓN NORMAL"))))))</f>
        <v>CRÍTICA</v>
      </c>
      <c r="AR632" s="38" t="str">
        <f t="shared" si="198"/>
        <v>L</v>
      </c>
      <c r="AS632" s="71" t="s">
        <v>1090</v>
      </c>
      <c r="AT632" s="71" t="s">
        <v>1090</v>
      </c>
      <c r="AU632" s="71"/>
      <c r="BA632" s="236">
        <f t="shared" si="207"/>
        <v>1</v>
      </c>
    </row>
    <row r="633" spans="1:53" ht="27.95" hidden="1" customHeight="1" outlineLevel="4" x14ac:dyDescent="0.2">
      <c r="A633" s="258"/>
      <c r="B633" s="273"/>
      <c r="C633" s="75" t="s">
        <v>510</v>
      </c>
      <c r="D633" s="10" t="s">
        <v>510</v>
      </c>
      <c r="E633" s="10" t="s">
        <v>511</v>
      </c>
      <c r="F633" s="29">
        <v>42376</v>
      </c>
      <c r="G633" s="29">
        <v>42724</v>
      </c>
      <c r="H633" s="10" t="s">
        <v>516</v>
      </c>
      <c r="I633" s="10" t="s">
        <v>36</v>
      </c>
      <c r="J633" s="10" t="s">
        <v>517</v>
      </c>
      <c r="K633" s="10">
        <v>5</v>
      </c>
      <c r="L633" s="6"/>
      <c r="M633" s="6"/>
      <c r="N633" s="103" t="s">
        <v>192</v>
      </c>
      <c r="O633" s="103" t="s">
        <v>210</v>
      </c>
      <c r="P633" s="104">
        <v>0</v>
      </c>
      <c r="Q633" s="104">
        <v>0</v>
      </c>
      <c r="R633" s="104">
        <v>1</v>
      </c>
      <c r="S633" s="104">
        <v>0</v>
      </c>
      <c r="T633" s="104">
        <v>0</v>
      </c>
      <c r="U633" s="143">
        <v>0</v>
      </c>
      <c r="V633" s="104">
        <v>0</v>
      </c>
      <c r="W633" s="104">
        <v>0</v>
      </c>
      <c r="X633" s="104">
        <v>0</v>
      </c>
      <c r="Y633" s="104">
        <v>0</v>
      </c>
      <c r="Z633" s="104">
        <v>0</v>
      </c>
      <c r="AA633" s="104">
        <v>0</v>
      </c>
      <c r="AB633" s="198">
        <f>SUM(P633:AA633)</f>
        <v>1</v>
      </c>
      <c r="AC633" s="105">
        <v>0</v>
      </c>
      <c r="AD633" s="105">
        <v>0</v>
      </c>
      <c r="AE633" s="105">
        <v>0.2</v>
      </c>
      <c r="AF633" s="105">
        <v>0</v>
      </c>
      <c r="AG633" s="104">
        <v>0</v>
      </c>
      <c r="AH633" s="143">
        <v>0</v>
      </c>
      <c r="AI633" s="105">
        <v>0</v>
      </c>
      <c r="AJ633" s="105">
        <v>0</v>
      </c>
      <c r="AK633" s="105">
        <v>0</v>
      </c>
      <c r="AL633" s="105">
        <v>0</v>
      </c>
      <c r="AM633" s="105">
        <v>0</v>
      </c>
      <c r="AN633" s="105">
        <v>0</v>
      </c>
      <c r="AO633" s="21">
        <f>SUM(AC633:AN633)</f>
        <v>0.2</v>
      </c>
      <c r="AP633" s="189">
        <f t="shared" si="214"/>
        <v>0.2</v>
      </c>
      <c r="AQ633" s="91" t="str">
        <f>+IF(AP633="","",IF(AND(SUM($P633:U633)=1,SUM($AC633:AH633)=1),"TERMINADA",IF(SUM($P633:U633)=0,"SIN INICIAR",IF(AP633&gt;1,"ADELANTADA",IF(AP633&lt;0.6,"CRÍTICA",IF(AP633&lt;0.95,"EN PROCESO","GESTIÓN NORMAL"))))))</f>
        <v>CRÍTICA</v>
      </c>
      <c r="AR633" s="38" t="str">
        <f t="shared" si="198"/>
        <v>L</v>
      </c>
      <c r="AS633" s="71" t="s">
        <v>1091</v>
      </c>
      <c r="AT633" s="71" t="s">
        <v>1498</v>
      </c>
      <c r="AU633" s="71"/>
      <c r="BA633" s="236">
        <f t="shared" si="207"/>
        <v>0.8</v>
      </c>
    </row>
    <row r="634" spans="1:53" ht="27.95" hidden="1" customHeight="1" outlineLevel="4" x14ac:dyDescent="0.2">
      <c r="A634" s="258"/>
      <c r="B634" s="273"/>
      <c r="C634" s="75" t="s">
        <v>510</v>
      </c>
      <c r="D634" s="10" t="s">
        <v>510</v>
      </c>
      <c r="E634" s="10" t="s">
        <v>511</v>
      </c>
      <c r="F634" s="29">
        <v>42376</v>
      </c>
      <c r="G634" s="29">
        <v>42724</v>
      </c>
      <c r="H634" s="10" t="s">
        <v>482</v>
      </c>
      <c r="I634" s="10" t="s">
        <v>14</v>
      </c>
      <c r="J634" s="10" t="s">
        <v>483</v>
      </c>
      <c r="K634" s="10">
        <v>1</v>
      </c>
      <c r="L634" s="6">
        <v>18700000</v>
      </c>
      <c r="M634" s="6">
        <f>L634*K634</f>
        <v>18700000</v>
      </c>
      <c r="N634" s="103" t="s">
        <v>192</v>
      </c>
      <c r="O634" s="103" t="s">
        <v>210</v>
      </c>
      <c r="P634" s="104">
        <v>0</v>
      </c>
      <c r="Q634" s="104">
        <v>0</v>
      </c>
      <c r="R634" s="104">
        <v>1</v>
      </c>
      <c r="S634" s="104">
        <v>0</v>
      </c>
      <c r="T634" s="104">
        <v>0</v>
      </c>
      <c r="U634" s="143">
        <v>0</v>
      </c>
      <c r="V634" s="104">
        <v>0</v>
      </c>
      <c r="W634" s="104">
        <v>0</v>
      </c>
      <c r="X634" s="104">
        <v>0</v>
      </c>
      <c r="Y634" s="104">
        <v>0</v>
      </c>
      <c r="Z634" s="104">
        <v>0</v>
      </c>
      <c r="AA634" s="104">
        <v>0</v>
      </c>
      <c r="AB634" s="198">
        <f>SUM(P634:AA634)</f>
        <v>1</v>
      </c>
      <c r="AC634" s="105">
        <v>0</v>
      </c>
      <c r="AD634" s="105">
        <v>0</v>
      </c>
      <c r="AE634" s="105">
        <v>0</v>
      </c>
      <c r="AF634" s="105">
        <v>0</v>
      </c>
      <c r="AG634" s="104">
        <v>0</v>
      </c>
      <c r="AH634" s="143">
        <v>0</v>
      </c>
      <c r="AI634" s="105">
        <v>0</v>
      </c>
      <c r="AJ634" s="105">
        <v>0</v>
      </c>
      <c r="AK634" s="105">
        <v>0</v>
      </c>
      <c r="AL634" s="105">
        <v>0</v>
      </c>
      <c r="AM634" s="105">
        <v>0</v>
      </c>
      <c r="AN634" s="105">
        <v>0</v>
      </c>
      <c r="AO634" s="21">
        <f>SUM(AC634:AN634)</f>
        <v>0</v>
      </c>
      <c r="AP634" s="189">
        <f t="shared" si="214"/>
        <v>0</v>
      </c>
      <c r="AQ634" s="91" t="str">
        <f>+IF(AP634="","",IF(AND(SUM($P634:U634)=1,SUM($AC634:AH634)=1),"TERMINADA",IF(SUM($P634:U634)=0,"SIN INICIAR",IF(AP634&gt;1,"ADELANTADA",IF(AP634&lt;0.6,"CRÍTICA",IF(AP634&lt;0.95,"EN PROCESO","GESTIÓN NORMAL"))))))</f>
        <v>CRÍTICA</v>
      </c>
      <c r="AR634" s="38" t="str">
        <f t="shared" si="198"/>
        <v>L</v>
      </c>
      <c r="AS634" s="71" t="s">
        <v>1092</v>
      </c>
      <c r="AT634" s="178" t="s">
        <v>1499</v>
      </c>
      <c r="AU634" s="178"/>
      <c r="BA634" s="236">
        <f t="shared" si="207"/>
        <v>1</v>
      </c>
    </row>
    <row r="635" spans="1:53" ht="36" hidden="1" customHeight="1" outlineLevel="3" x14ac:dyDescent="0.2">
      <c r="A635" s="258"/>
      <c r="B635" s="273"/>
      <c r="C635" s="250" t="s">
        <v>1351</v>
      </c>
      <c r="D635" s="269"/>
      <c r="E635" s="269"/>
      <c r="F635" s="82"/>
      <c r="G635" s="82"/>
      <c r="H635" s="1"/>
      <c r="I635" s="1"/>
      <c r="J635" s="82"/>
      <c r="K635" s="82"/>
      <c r="L635" s="82"/>
      <c r="M635" s="82"/>
      <c r="N635" s="68"/>
      <c r="O635" s="68"/>
      <c r="P635" s="69"/>
      <c r="Q635" s="69"/>
      <c r="R635" s="69"/>
      <c r="S635" s="69"/>
      <c r="T635" s="69"/>
      <c r="U635" s="144"/>
      <c r="V635" s="69"/>
      <c r="W635" s="69"/>
      <c r="X635" s="69"/>
      <c r="Y635" s="69"/>
      <c r="Z635" s="69"/>
      <c r="AA635" s="69"/>
      <c r="AB635" s="200"/>
      <c r="AC635" s="69"/>
      <c r="AD635" s="69"/>
      <c r="AE635" s="69"/>
      <c r="AF635" s="69"/>
      <c r="AG635" s="69"/>
      <c r="AH635" s="144"/>
      <c r="AI635" s="69"/>
      <c r="AJ635" s="69"/>
      <c r="AK635" s="69"/>
      <c r="AL635" s="69"/>
      <c r="AM635" s="69"/>
      <c r="AN635" s="182"/>
      <c r="AO635" s="190">
        <f>SUBTOTAL(1,AO630:AO634)</f>
        <v>0.26</v>
      </c>
      <c r="AP635" s="190">
        <f>SUBTOTAL(1,AP630:AP634)</f>
        <v>0.26</v>
      </c>
      <c r="AQ635" s="91" t="str">
        <f>+IF(AP635="","",IF(AP635&gt;1,"ADELANTADA",IF(AP635&lt;0.6,"CRÍTICA",IF(AP635&lt;0.95,"EN PROCESO","GESTIÓN NORMAL"))))</f>
        <v>CRÍTICA</v>
      </c>
      <c r="AR635" s="38" t="str">
        <f t="shared" si="198"/>
        <v>L</v>
      </c>
      <c r="AS635" s="71"/>
      <c r="AT635" s="71"/>
      <c r="AU635" s="71"/>
      <c r="BA635" s="236">
        <f t="shared" si="207"/>
        <v>0.74</v>
      </c>
    </row>
    <row r="636" spans="1:53" ht="27.95" hidden="1" customHeight="1" outlineLevel="4" x14ac:dyDescent="0.2">
      <c r="A636" s="258"/>
      <c r="B636" s="273"/>
      <c r="C636" s="75" t="s">
        <v>496</v>
      </c>
      <c r="D636" s="10" t="s">
        <v>496</v>
      </c>
      <c r="E636" s="10" t="s">
        <v>505</v>
      </c>
      <c r="F636" s="29">
        <v>42376</v>
      </c>
      <c r="G636" s="29">
        <v>42724</v>
      </c>
      <c r="H636" s="10" t="s">
        <v>506</v>
      </c>
      <c r="I636" s="10" t="s">
        <v>14</v>
      </c>
      <c r="J636" s="10" t="s">
        <v>507</v>
      </c>
      <c r="K636" s="10">
        <v>2300</v>
      </c>
      <c r="L636" s="6">
        <v>40000</v>
      </c>
      <c r="M636" s="6">
        <f>40000*2300</f>
        <v>92000000</v>
      </c>
      <c r="N636" s="103" t="s">
        <v>192</v>
      </c>
      <c r="O636" s="103" t="s">
        <v>210</v>
      </c>
      <c r="P636" s="104">
        <v>0</v>
      </c>
      <c r="Q636" s="104">
        <v>0</v>
      </c>
      <c r="R636" s="104">
        <v>0.5</v>
      </c>
      <c r="S636" s="104">
        <v>0</v>
      </c>
      <c r="T636" s="104">
        <v>0</v>
      </c>
      <c r="U636" s="143">
        <v>0</v>
      </c>
      <c r="V636" s="104">
        <v>0</v>
      </c>
      <c r="W636" s="104">
        <v>0.5</v>
      </c>
      <c r="X636" s="104">
        <v>0</v>
      </c>
      <c r="Y636" s="104">
        <v>0</v>
      </c>
      <c r="Z636" s="104">
        <v>0</v>
      </c>
      <c r="AA636" s="104">
        <v>0</v>
      </c>
      <c r="AB636" s="198">
        <f>SUM(P636:AA636)</f>
        <v>1</v>
      </c>
      <c r="AC636" s="105">
        <v>0</v>
      </c>
      <c r="AD636" s="105">
        <v>0</v>
      </c>
      <c r="AE636" s="105">
        <v>0.1</v>
      </c>
      <c r="AF636" s="105">
        <v>0</v>
      </c>
      <c r="AG636" s="104">
        <v>0.4</v>
      </c>
      <c r="AH636" s="143">
        <v>0</v>
      </c>
      <c r="AI636" s="105">
        <v>0</v>
      </c>
      <c r="AJ636" s="105">
        <v>0</v>
      </c>
      <c r="AK636" s="105">
        <v>0</v>
      </c>
      <c r="AL636" s="105">
        <v>0</v>
      </c>
      <c r="AM636" s="105">
        <v>0</v>
      </c>
      <c r="AN636" s="105">
        <v>0</v>
      </c>
      <c r="AO636" s="21">
        <f>SUM(AC636:AN636)</f>
        <v>0.5</v>
      </c>
      <c r="AP636" s="189">
        <f t="shared" ref="AP636:AP640" si="215">+IFERROR(SUM(AC636:AH636)/SUM(P636:U636),"")</f>
        <v>1</v>
      </c>
      <c r="AQ636" s="91" t="str">
        <f>+IF(AP636="","",IF(AND(SUM($P636:U636)=1,SUM($AC636:AH636)=1),"TERMINADA",IF(SUM($P636:U636)=0,"SIN INICIAR",IF(AP636&gt;1,"ADELANTADA",IF(AP636&lt;0.6,"CRÍTICA",IF(AP636&lt;0.95,"EN PROCESO","GESTIÓN NORMAL"))))))</f>
        <v>GESTIÓN NORMAL</v>
      </c>
      <c r="AR636" s="38" t="str">
        <f t="shared" si="198"/>
        <v>J</v>
      </c>
      <c r="AS636" s="71" t="s">
        <v>1088</v>
      </c>
      <c r="AT636" s="71" t="s">
        <v>1092</v>
      </c>
      <c r="AU636" s="71"/>
      <c r="BA636" s="236">
        <f t="shared" si="207"/>
        <v>0.5</v>
      </c>
    </row>
    <row r="637" spans="1:53" ht="27.95" hidden="1" customHeight="1" outlineLevel="4" x14ac:dyDescent="0.2">
      <c r="A637" s="258"/>
      <c r="B637" s="273"/>
      <c r="C637" s="75" t="s">
        <v>496</v>
      </c>
      <c r="D637" s="10" t="s">
        <v>496</v>
      </c>
      <c r="E637" s="10" t="s">
        <v>505</v>
      </c>
      <c r="F637" s="29">
        <v>42376</v>
      </c>
      <c r="G637" s="29">
        <v>42724</v>
      </c>
      <c r="H637" s="10" t="s">
        <v>508</v>
      </c>
      <c r="I637" s="10" t="s">
        <v>36</v>
      </c>
      <c r="J637" s="10" t="s">
        <v>509</v>
      </c>
      <c r="K637" s="10">
        <v>1</v>
      </c>
      <c r="L637" s="6">
        <v>0</v>
      </c>
      <c r="M637" s="6">
        <v>0</v>
      </c>
      <c r="N637" s="103" t="s">
        <v>192</v>
      </c>
      <c r="O637" s="103" t="s">
        <v>210</v>
      </c>
      <c r="P637" s="104">
        <v>0</v>
      </c>
      <c r="Q637" s="104">
        <v>0</v>
      </c>
      <c r="R637" s="104">
        <v>1</v>
      </c>
      <c r="S637" s="104">
        <v>0</v>
      </c>
      <c r="T637" s="104">
        <v>0</v>
      </c>
      <c r="U637" s="143">
        <v>0</v>
      </c>
      <c r="V637" s="104">
        <v>0</v>
      </c>
      <c r="W637" s="104">
        <v>0</v>
      </c>
      <c r="X637" s="104">
        <v>0</v>
      </c>
      <c r="Y637" s="104">
        <v>0</v>
      </c>
      <c r="Z637" s="104">
        <v>0</v>
      </c>
      <c r="AA637" s="104">
        <v>0</v>
      </c>
      <c r="AB637" s="198">
        <f>SUM(P637:AA637)</f>
        <v>1</v>
      </c>
      <c r="AC637" s="105">
        <v>0</v>
      </c>
      <c r="AD637" s="105">
        <v>0</v>
      </c>
      <c r="AE637" s="105">
        <v>0.1</v>
      </c>
      <c r="AF637" s="105">
        <v>0</v>
      </c>
      <c r="AG637" s="104">
        <v>0.15</v>
      </c>
      <c r="AH637" s="143">
        <v>0</v>
      </c>
      <c r="AI637" s="105">
        <v>0</v>
      </c>
      <c r="AJ637" s="105">
        <v>0</v>
      </c>
      <c r="AK637" s="105">
        <v>0</v>
      </c>
      <c r="AL637" s="105">
        <v>0</v>
      </c>
      <c r="AM637" s="105">
        <v>0</v>
      </c>
      <c r="AN637" s="105">
        <v>0</v>
      </c>
      <c r="AO637" s="21">
        <f>SUM(AC637:AN637)</f>
        <v>0.25</v>
      </c>
      <c r="AP637" s="189">
        <f t="shared" si="215"/>
        <v>0.25</v>
      </c>
      <c r="AQ637" s="91" t="str">
        <f>+IF(AP637="","",IF(AND(SUM($P637:U637)=1,SUM($AC637:AH637)=1),"TERMINADA",IF(SUM($P637:U637)=0,"SIN INICIAR",IF(AP637&gt;1,"ADELANTADA",IF(AP637&lt;0.6,"CRÍTICA",IF(AP637&lt;0.95,"EN PROCESO","GESTIÓN NORMAL"))))))</f>
        <v>CRÍTICA</v>
      </c>
      <c r="AR637" s="38" t="str">
        <f t="shared" si="198"/>
        <v>L</v>
      </c>
      <c r="AS637" s="71" t="s">
        <v>1089</v>
      </c>
      <c r="AT637" s="71" t="s">
        <v>1392</v>
      </c>
      <c r="AU637" s="71"/>
      <c r="BA637" s="236">
        <f t="shared" si="207"/>
        <v>0.75</v>
      </c>
    </row>
    <row r="638" spans="1:53" ht="27.95" hidden="1" customHeight="1" outlineLevel="4" x14ac:dyDescent="0.2">
      <c r="A638" s="258"/>
      <c r="B638" s="273"/>
      <c r="C638" s="75" t="s">
        <v>496</v>
      </c>
      <c r="D638" s="10" t="s">
        <v>496</v>
      </c>
      <c r="E638" s="10" t="s">
        <v>501</v>
      </c>
      <c r="F638" s="29">
        <v>42376</v>
      </c>
      <c r="G638" s="29">
        <v>42724</v>
      </c>
      <c r="H638" s="10" t="s">
        <v>502</v>
      </c>
      <c r="I638" s="10" t="s">
        <v>14</v>
      </c>
      <c r="J638" s="10" t="s">
        <v>503</v>
      </c>
      <c r="K638" s="10">
        <v>3</v>
      </c>
      <c r="L638" s="6">
        <v>12000000</v>
      </c>
      <c r="M638" s="6">
        <f>L638*K638</f>
        <v>36000000</v>
      </c>
      <c r="N638" s="103" t="s">
        <v>192</v>
      </c>
      <c r="O638" s="103" t="s">
        <v>210</v>
      </c>
      <c r="P638" s="104">
        <v>0</v>
      </c>
      <c r="Q638" s="104">
        <v>0</v>
      </c>
      <c r="R638" s="104">
        <v>0.5</v>
      </c>
      <c r="S638" s="104">
        <v>0</v>
      </c>
      <c r="T638" s="104">
        <v>0</v>
      </c>
      <c r="U638" s="143">
        <v>0</v>
      </c>
      <c r="V638" s="104">
        <v>0</v>
      </c>
      <c r="W638" s="104">
        <v>0.5</v>
      </c>
      <c r="X638" s="104">
        <v>0</v>
      </c>
      <c r="Y638" s="104">
        <v>0</v>
      </c>
      <c r="Z638" s="104">
        <v>0</v>
      </c>
      <c r="AA638" s="104">
        <v>0</v>
      </c>
      <c r="AB638" s="198">
        <f>SUM(P638:AA638)</f>
        <v>1</v>
      </c>
      <c r="AC638" s="105">
        <v>0</v>
      </c>
      <c r="AD638" s="105">
        <v>0</v>
      </c>
      <c r="AE638" s="105">
        <v>0.5</v>
      </c>
      <c r="AF638" s="105">
        <v>0</v>
      </c>
      <c r="AG638" s="104">
        <v>0</v>
      </c>
      <c r="AH638" s="143">
        <v>0</v>
      </c>
      <c r="AI638" s="105">
        <v>0</v>
      </c>
      <c r="AJ638" s="105">
        <v>0</v>
      </c>
      <c r="AK638" s="105">
        <v>0</v>
      </c>
      <c r="AL638" s="105">
        <v>0</v>
      </c>
      <c r="AM638" s="105">
        <v>0</v>
      </c>
      <c r="AN638" s="105">
        <v>0</v>
      </c>
      <c r="AO638" s="21">
        <v>0.5</v>
      </c>
      <c r="AP638" s="189">
        <f t="shared" si="215"/>
        <v>1</v>
      </c>
      <c r="AQ638" s="91" t="str">
        <f>+IF(AP638="","",IF(AND(SUM($P638:U638)=1,SUM($AC638:AH638)=1),"TERMINADA",IF(SUM($P638:U638)=0,"SIN INICIAR",IF(AP638&gt;1,"ADELANTADA",IF(AP638&lt;0.6,"CRÍTICA",IF(AP638&lt;0.95,"EN PROCESO","GESTIÓN NORMAL"))))))</f>
        <v>GESTIÓN NORMAL</v>
      </c>
      <c r="AR638" s="38" t="str">
        <f t="shared" si="198"/>
        <v>J</v>
      </c>
      <c r="AS638" s="71"/>
      <c r="AT638" s="71"/>
      <c r="AU638" s="71"/>
      <c r="BA638" s="236">
        <f t="shared" si="207"/>
        <v>0.5</v>
      </c>
    </row>
    <row r="639" spans="1:53" ht="27.95" hidden="1" customHeight="1" outlineLevel="4" x14ac:dyDescent="0.2">
      <c r="A639" s="258"/>
      <c r="B639" s="273"/>
      <c r="C639" s="75" t="s">
        <v>496</v>
      </c>
      <c r="D639" s="10" t="s">
        <v>496</v>
      </c>
      <c r="E639" s="10" t="s">
        <v>501</v>
      </c>
      <c r="F639" s="29">
        <v>42376</v>
      </c>
      <c r="G639" s="29">
        <v>42724</v>
      </c>
      <c r="H639" s="10" t="s">
        <v>472</v>
      </c>
      <c r="I639" s="10" t="s">
        <v>36</v>
      </c>
      <c r="J639" s="10" t="s">
        <v>504</v>
      </c>
      <c r="K639" s="10">
        <v>1</v>
      </c>
      <c r="L639" s="6">
        <v>10000000</v>
      </c>
      <c r="M639" s="6">
        <f>L639*K639</f>
        <v>10000000</v>
      </c>
      <c r="N639" s="103" t="s">
        <v>192</v>
      </c>
      <c r="O639" s="103" t="s">
        <v>210</v>
      </c>
      <c r="P639" s="104">
        <v>0</v>
      </c>
      <c r="Q639" s="104">
        <v>0</v>
      </c>
      <c r="R639" s="104">
        <v>0.5</v>
      </c>
      <c r="S639" s="104">
        <v>0</v>
      </c>
      <c r="T639" s="104">
        <v>0</v>
      </c>
      <c r="U639" s="143">
        <v>0</v>
      </c>
      <c r="V639" s="104">
        <v>0</v>
      </c>
      <c r="W639" s="104">
        <v>0.5</v>
      </c>
      <c r="X639" s="104">
        <v>0</v>
      </c>
      <c r="Y639" s="104">
        <v>0</v>
      </c>
      <c r="Z639" s="104">
        <v>0</v>
      </c>
      <c r="AA639" s="104">
        <v>0</v>
      </c>
      <c r="AB639" s="198">
        <f>SUM(P639:AA639)</f>
        <v>1</v>
      </c>
      <c r="AC639" s="105">
        <v>0</v>
      </c>
      <c r="AD639" s="105">
        <v>0</v>
      </c>
      <c r="AE639" s="105">
        <v>0.5</v>
      </c>
      <c r="AF639" s="105">
        <v>0</v>
      </c>
      <c r="AG639" s="104">
        <v>0</v>
      </c>
      <c r="AH639" s="143">
        <v>0</v>
      </c>
      <c r="AI639" s="105">
        <v>0</v>
      </c>
      <c r="AJ639" s="105">
        <v>0</v>
      </c>
      <c r="AK639" s="105">
        <v>0</v>
      </c>
      <c r="AL639" s="105">
        <v>0</v>
      </c>
      <c r="AM639" s="105">
        <v>0</v>
      </c>
      <c r="AN639" s="105">
        <v>0</v>
      </c>
      <c r="AO639" s="21">
        <f>SUM(AC639:AN639)</f>
        <v>0.5</v>
      </c>
      <c r="AP639" s="189">
        <f t="shared" si="215"/>
        <v>1</v>
      </c>
      <c r="AQ639" s="91" t="str">
        <f>+IF(AP639="","",IF(AND(SUM($P639:U639)=1,SUM($AC639:AH639)=1),"TERMINADA",IF(SUM($P639:U639)=0,"SIN INICIAR",IF(AP639&gt;1,"ADELANTADA",IF(AP639&lt;0.6,"CRÍTICA",IF(AP639&lt;0.95,"EN PROCESO","GESTIÓN NORMAL"))))))</f>
        <v>GESTIÓN NORMAL</v>
      </c>
      <c r="AR639" s="38" t="str">
        <f t="shared" si="198"/>
        <v>J</v>
      </c>
      <c r="AS639" s="71" t="s">
        <v>1087</v>
      </c>
      <c r="AT639" s="71" t="s">
        <v>1087</v>
      </c>
      <c r="AU639" s="71"/>
      <c r="BA639" s="236">
        <f t="shared" si="207"/>
        <v>0.5</v>
      </c>
    </row>
    <row r="640" spans="1:53" ht="27.95" hidden="1" customHeight="1" outlineLevel="4" x14ac:dyDescent="0.2">
      <c r="A640" s="258"/>
      <c r="B640" s="273"/>
      <c r="C640" s="75" t="s">
        <v>496</v>
      </c>
      <c r="D640" s="10" t="s">
        <v>496</v>
      </c>
      <c r="E640" s="10" t="s">
        <v>497</v>
      </c>
      <c r="F640" s="29">
        <v>42401</v>
      </c>
      <c r="G640" s="29">
        <v>42724</v>
      </c>
      <c r="H640" s="10" t="s">
        <v>498</v>
      </c>
      <c r="I640" s="10" t="s">
        <v>499</v>
      </c>
      <c r="J640" s="10" t="s">
        <v>500</v>
      </c>
      <c r="K640" s="10">
        <v>0</v>
      </c>
      <c r="L640" s="6">
        <v>0</v>
      </c>
      <c r="M640" s="6">
        <f>+K640*L640</f>
        <v>0</v>
      </c>
      <c r="N640" s="103" t="s">
        <v>193</v>
      </c>
      <c r="O640" s="103" t="s">
        <v>210</v>
      </c>
      <c r="P640" s="104">
        <v>0</v>
      </c>
      <c r="Q640" s="104">
        <v>1</v>
      </c>
      <c r="R640" s="104">
        <v>0</v>
      </c>
      <c r="S640" s="104">
        <v>0</v>
      </c>
      <c r="T640" s="104">
        <v>0</v>
      </c>
      <c r="U640" s="143">
        <v>0</v>
      </c>
      <c r="V640" s="104">
        <v>0</v>
      </c>
      <c r="W640" s="104">
        <v>0</v>
      </c>
      <c r="X640" s="104">
        <v>0</v>
      </c>
      <c r="Y640" s="104">
        <v>0</v>
      </c>
      <c r="Z640" s="104">
        <v>0</v>
      </c>
      <c r="AA640" s="104">
        <v>0</v>
      </c>
      <c r="AB640" s="198">
        <f>SUM(P640:AA640)</f>
        <v>1</v>
      </c>
      <c r="AC640" s="105">
        <v>0</v>
      </c>
      <c r="AD640" s="105">
        <v>1</v>
      </c>
      <c r="AE640" s="105">
        <v>0</v>
      </c>
      <c r="AF640" s="105">
        <v>0</v>
      </c>
      <c r="AG640" s="104">
        <v>0</v>
      </c>
      <c r="AH640" s="143">
        <v>0</v>
      </c>
      <c r="AI640" s="105">
        <v>0</v>
      </c>
      <c r="AJ640" s="105">
        <v>0</v>
      </c>
      <c r="AK640" s="105">
        <v>0</v>
      </c>
      <c r="AL640" s="105">
        <v>0</v>
      </c>
      <c r="AM640" s="105">
        <v>0</v>
      </c>
      <c r="AN640" s="105">
        <v>0</v>
      </c>
      <c r="AO640" s="21">
        <f>SUM(AC640:AN640)</f>
        <v>1</v>
      </c>
      <c r="AP640" s="189">
        <f t="shared" si="215"/>
        <v>1</v>
      </c>
      <c r="AQ640" s="91" t="str">
        <f>+IF(AP640="","",IF(AND(SUM($P640:U640)=1,SUM($AC640:AH640)=1),"TERMINADA",IF(SUM($P640:U640)=0,"SIN INICIAR",IF(AP640&gt;1,"ADELANTADA",IF(AP640&lt;0.6,"CRÍTICA",IF(AP640&lt;0.95,"EN PROCESO","GESTIÓN NORMAL"))))))</f>
        <v>TERMINADA</v>
      </c>
      <c r="AR640" s="38" t="str">
        <f t="shared" si="198"/>
        <v>B</v>
      </c>
      <c r="AS640" s="71" t="s">
        <v>1086</v>
      </c>
      <c r="AT640" s="71" t="s">
        <v>1086</v>
      </c>
      <c r="AU640" s="71"/>
      <c r="BA640" s="236">
        <f t="shared" si="207"/>
        <v>0</v>
      </c>
    </row>
    <row r="641" spans="1:53" ht="42.95" hidden="1" customHeight="1" outlineLevel="3" thickBot="1" x14ac:dyDescent="0.25">
      <c r="A641" s="258"/>
      <c r="B641" s="274"/>
      <c r="C641" s="253" t="s">
        <v>1352</v>
      </c>
      <c r="D641" s="268"/>
      <c r="E641" s="268"/>
      <c r="F641" s="124"/>
      <c r="G641" s="124"/>
      <c r="H641" s="125"/>
      <c r="I641" s="125"/>
      <c r="J641" s="124"/>
      <c r="K641" s="124"/>
      <c r="L641" s="124"/>
      <c r="M641" s="124"/>
      <c r="N641" s="126"/>
      <c r="O641" s="126"/>
      <c r="P641" s="127"/>
      <c r="Q641" s="127"/>
      <c r="R641" s="127"/>
      <c r="S641" s="127"/>
      <c r="T641" s="127"/>
      <c r="U641" s="149"/>
      <c r="V641" s="127"/>
      <c r="W641" s="127"/>
      <c r="X641" s="127"/>
      <c r="Y641" s="127"/>
      <c r="Z641" s="127"/>
      <c r="AA641" s="127"/>
      <c r="AB641" s="203"/>
      <c r="AC641" s="127"/>
      <c r="AD641" s="127"/>
      <c r="AE641" s="127"/>
      <c r="AF641" s="127"/>
      <c r="AG641" s="127"/>
      <c r="AH641" s="149"/>
      <c r="AI641" s="127"/>
      <c r="AJ641" s="127"/>
      <c r="AK641" s="127"/>
      <c r="AL641" s="127"/>
      <c r="AM641" s="127"/>
      <c r="AN641" s="188"/>
      <c r="AO641" s="190">
        <f>SUBTOTAL(1,AO636:AO640)</f>
        <v>0.55000000000000004</v>
      </c>
      <c r="AP641" s="207">
        <f>SUBTOTAL(1,AP636:AP640)</f>
        <v>0.85</v>
      </c>
      <c r="AQ641" s="91" t="str">
        <f>+IF(AP641="","",IF(AP641&gt;1,"ADELANTADA",IF(AP641&lt;0.6,"CRÍTICA",IF(AP641&lt;0.95,"EN PROCESO","GESTIÓN NORMAL"))))</f>
        <v>EN PROCESO</v>
      </c>
      <c r="AR641" s="38" t="str">
        <f t="shared" si="198"/>
        <v>K</v>
      </c>
      <c r="AS641" s="71"/>
      <c r="AT641" s="71"/>
      <c r="AU641" s="71"/>
      <c r="BA641" s="236">
        <f t="shared" si="207"/>
        <v>0.44999999999999996</v>
      </c>
    </row>
    <row r="642" spans="1:53" ht="53.1" customHeight="1" outlineLevel="2" collapsed="1" thickBot="1" x14ac:dyDescent="0.25">
      <c r="A642" s="258"/>
      <c r="B642" s="243" t="s">
        <v>1292</v>
      </c>
      <c r="C642" s="244"/>
      <c r="D642" s="244"/>
      <c r="E642" s="244"/>
      <c r="F642" s="244"/>
      <c r="G642" s="244"/>
      <c r="H642" s="244"/>
      <c r="I642" s="244"/>
      <c r="J642" s="244"/>
      <c r="K642" s="244"/>
      <c r="L642" s="244"/>
      <c r="M642" s="244"/>
      <c r="N642" s="244"/>
      <c r="O642" s="244"/>
      <c r="P642" s="128"/>
      <c r="Q642" s="128"/>
      <c r="R642" s="128"/>
      <c r="S642" s="128"/>
      <c r="T642" s="128"/>
      <c r="U642" s="150"/>
      <c r="V642" s="128"/>
      <c r="W642" s="128"/>
      <c r="X642" s="128"/>
      <c r="Y642" s="128"/>
      <c r="Z642" s="128"/>
      <c r="AA642" s="128"/>
      <c r="AB642" s="199"/>
      <c r="AC642" s="128"/>
      <c r="AD642" s="128"/>
      <c r="AE642" s="128"/>
      <c r="AF642" s="128"/>
      <c r="AG642" s="128"/>
      <c r="AH642" s="150"/>
      <c r="AI642" s="128"/>
      <c r="AJ642" s="128"/>
      <c r="AK642" s="128"/>
      <c r="AL642" s="128"/>
      <c r="AM642" s="128"/>
      <c r="AN642" s="128"/>
      <c r="AO642" s="209">
        <f>+AVERAGE(AO635,AO641)</f>
        <v>0.40500000000000003</v>
      </c>
      <c r="AP642" s="208">
        <f>+AVERAGE(AP635,AP641)</f>
        <v>0.55499999999999994</v>
      </c>
      <c r="AQ642" s="91" t="str">
        <f>+IF(AP642="","",IF(AP642&gt;1,"ADELANTADA",IF(AP642&lt;0.6,"CRÍTICA",IF(AP642&lt;0.95,"EN PROCESO","GESTIÓN NORMAL"))))</f>
        <v>CRÍTICA</v>
      </c>
      <c r="AR642" s="38" t="str">
        <f t="shared" si="198"/>
        <v>L</v>
      </c>
      <c r="AS642" s="71"/>
      <c r="AT642" s="71" t="s">
        <v>1518</v>
      </c>
      <c r="AU642" s="71" t="s">
        <v>1657</v>
      </c>
      <c r="BA642" s="236">
        <f t="shared" si="207"/>
        <v>0.59499999999999997</v>
      </c>
    </row>
    <row r="643" spans="1:53" ht="27.95" hidden="1" customHeight="1" outlineLevel="4" x14ac:dyDescent="0.2">
      <c r="A643" s="258"/>
      <c r="B643" s="272" t="s">
        <v>961</v>
      </c>
      <c r="C643" s="113" t="s">
        <v>56</v>
      </c>
      <c r="D643" s="97" t="s">
        <v>56</v>
      </c>
      <c r="E643" s="97" t="s">
        <v>57</v>
      </c>
      <c r="F643" s="91">
        <v>42376</v>
      </c>
      <c r="G643" s="119">
        <v>42724</v>
      </c>
      <c r="H643" s="97" t="s">
        <v>527</v>
      </c>
      <c r="I643" s="97" t="s">
        <v>36</v>
      </c>
      <c r="J643" s="97" t="s">
        <v>58</v>
      </c>
      <c r="K643" s="97">
        <v>1</v>
      </c>
      <c r="L643" s="99">
        <v>500000000</v>
      </c>
      <c r="M643" s="99">
        <v>500000000</v>
      </c>
      <c r="N643" s="100" t="s">
        <v>192</v>
      </c>
      <c r="O643" s="100" t="s">
        <v>210</v>
      </c>
      <c r="P643" s="101">
        <v>0</v>
      </c>
      <c r="Q643" s="101">
        <v>0</v>
      </c>
      <c r="R643" s="101">
        <v>0.1</v>
      </c>
      <c r="S643" s="101">
        <v>0</v>
      </c>
      <c r="T643" s="101">
        <v>0</v>
      </c>
      <c r="U643" s="142">
        <v>0.9</v>
      </c>
      <c r="V643" s="101">
        <v>0</v>
      </c>
      <c r="W643" s="101">
        <v>0</v>
      </c>
      <c r="X643" s="101">
        <v>0</v>
      </c>
      <c r="Y643" s="101">
        <v>0</v>
      </c>
      <c r="Z643" s="101">
        <v>0</v>
      </c>
      <c r="AA643" s="101">
        <v>0</v>
      </c>
      <c r="AB643" s="196">
        <f t="shared" ref="AB643:AB687" si="216">SUM(P643:AA643)</f>
        <v>1</v>
      </c>
      <c r="AC643" s="102">
        <v>0</v>
      </c>
      <c r="AD643" s="102">
        <v>0</v>
      </c>
      <c r="AE643" s="102">
        <v>0.05</v>
      </c>
      <c r="AF643" s="102">
        <v>0.05</v>
      </c>
      <c r="AG643" s="101">
        <v>0</v>
      </c>
      <c r="AH643" s="142">
        <v>0</v>
      </c>
      <c r="AI643" s="102">
        <v>0</v>
      </c>
      <c r="AJ643" s="102">
        <v>0</v>
      </c>
      <c r="AK643" s="102">
        <v>0</v>
      </c>
      <c r="AL643" s="102">
        <v>0</v>
      </c>
      <c r="AM643" s="102">
        <v>0</v>
      </c>
      <c r="AN643" s="102">
        <v>0</v>
      </c>
      <c r="AO643" s="21">
        <f t="shared" ref="AO643:AO649" si="217">SUM(AC643:AN643)</f>
        <v>0.1</v>
      </c>
      <c r="AP643" s="205">
        <f t="shared" ref="AP643:AP649" si="218">+IFERROR(SUM(AC643:AH643)/SUM(P643:U643),"")</f>
        <v>0.1</v>
      </c>
      <c r="AQ643" s="91" t="str">
        <f>+IF(AP643="","",IF(AND(SUM($P643:U643)=1,SUM($AC643:AH643)=1),"TERMINADA",IF(SUM($P643:U643)=0,"SIN INICIAR",IF(AP643&gt;1,"ADELANTADA",IF(AP643&lt;0.6,"CRÍTICA",IF(AP643&lt;0.95,"EN PROCESO","GESTIÓN NORMAL"))))))</f>
        <v>CRÍTICA</v>
      </c>
      <c r="AR643" s="38" t="str">
        <f t="shared" si="198"/>
        <v>L</v>
      </c>
      <c r="AS643" s="71"/>
      <c r="AT643" s="71"/>
      <c r="AU643" s="71"/>
      <c r="BA643" s="236">
        <f t="shared" si="207"/>
        <v>0.9</v>
      </c>
    </row>
    <row r="644" spans="1:53" ht="27.95" hidden="1" customHeight="1" outlineLevel="4" x14ac:dyDescent="0.2">
      <c r="A644" s="258"/>
      <c r="B644" s="273"/>
      <c r="C644" s="75" t="s">
        <v>56</v>
      </c>
      <c r="D644" s="10" t="s">
        <v>56</v>
      </c>
      <c r="E644" s="10" t="s">
        <v>64</v>
      </c>
      <c r="F644" s="29">
        <v>42376</v>
      </c>
      <c r="G644" s="29">
        <v>42724</v>
      </c>
      <c r="H644" s="10" t="s">
        <v>669</v>
      </c>
      <c r="I644" s="10" t="s">
        <v>14</v>
      </c>
      <c r="J644" s="10" t="s">
        <v>65</v>
      </c>
      <c r="K644" s="10">
        <v>1</v>
      </c>
      <c r="L644" s="6">
        <v>16500000</v>
      </c>
      <c r="M644" s="6">
        <f t="shared" ref="M644:M649" si="219">L644*K644</f>
        <v>16500000</v>
      </c>
      <c r="N644" s="103" t="s">
        <v>192</v>
      </c>
      <c r="O644" s="103" t="s">
        <v>210</v>
      </c>
      <c r="P644" s="104">
        <v>0</v>
      </c>
      <c r="Q644" s="104">
        <v>0</v>
      </c>
      <c r="R644" s="104">
        <v>0.1</v>
      </c>
      <c r="S644" s="104">
        <v>0</v>
      </c>
      <c r="T644" s="104">
        <v>0</v>
      </c>
      <c r="U644" s="143">
        <v>0.9</v>
      </c>
      <c r="V644" s="104">
        <v>0</v>
      </c>
      <c r="W644" s="104">
        <v>0</v>
      </c>
      <c r="X644" s="104">
        <v>0</v>
      </c>
      <c r="Y644" s="104">
        <v>0</v>
      </c>
      <c r="Z644" s="104">
        <v>0</v>
      </c>
      <c r="AA644" s="104">
        <v>0</v>
      </c>
      <c r="AB644" s="198">
        <f t="shared" si="216"/>
        <v>1</v>
      </c>
      <c r="AC644" s="105">
        <v>0</v>
      </c>
      <c r="AD644" s="105">
        <v>0</v>
      </c>
      <c r="AE644" s="105">
        <v>0.05</v>
      </c>
      <c r="AF644" s="105">
        <v>0.01</v>
      </c>
      <c r="AG644" s="104">
        <v>0</v>
      </c>
      <c r="AH644" s="143">
        <v>0</v>
      </c>
      <c r="AI644" s="105">
        <v>0</v>
      </c>
      <c r="AJ644" s="105">
        <v>0</v>
      </c>
      <c r="AK644" s="105">
        <v>0</v>
      </c>
      <c r="AL644" s="105">
        <v>0</v>
      </c>
      <c r="AM644" s="105">
        <v>0</v>
      </c>
      <c r="AN644" s="105">
        <v>0</v>
      </c>
      <c r="AO644" s="21">
        <f t="shared" si="217"/>
        <v>6.0000000000000005E-2</v>
      </c>
      <c r="AP644" s="189">
        <f t="shared" si="218"/>
        <v>6.0000000000000005E-2</v>
      </c>
      <c r="AQ644" s="91" t="str">
        <f>+IF(AP644="","",IF(AND(SUM($P644:U644)=1,SUM($AC644:AH644)=1),"TERMINADA",IF(SUM($P644:U644)=0,"SIN INICIAR",IF(AP644&gt;1,"ADELANTADA",IF(AP644&lt;0.6,"CRÍTICA",IF(AP644&lt;0.95,"EN PROCESO","GESTIÓN NORMAL"))))))</f>
        <v>CRÍTICA</v>
      </c>
      <c r="AR644" s="38" t="str">
        <f t="shared" ref="AR644:AR649" si="220">+IF(AQ644="","",IF(AQ644="SIN INICIAR","6",IF(AQ644="CRÍTICA","L",IF(AQ644="EN PROCESO","K",IF(AQ644="GESTIÓN NORMAL","J",IF(AQ644="ADELANTADA","Q","B"))))))</f>
        <v>L</v>
      </c>
      <c r="AS644" s="71"/>
      <c r="AT644" s="71"/>
      <c r="AU644" s="71"/>
      <c r="BA644" s="236">
        <f t="shared" si="207"/>
        <v>0.94</v>
      </c>
    </row>
    <row r="645" spans="1:53" ht="27.95" hidden="1" customHeight="1" outlineLevel="4" x14ac:dyDescent="0.2">
      <c r="A645" s="258"/>
      <c r="B645" s="273"/>
      <c r="C645" s="75" t="s">
        <v>56</v>
      </c>
      <c r="D645" s="10" t="s">
        <v>56</v>
      </c>
      <c r="E645" s="10" t="s">
        <v>66</v>
      </c>
      <c r="F645" s="29">
        <v>42376</v>
      </c>
      <c r="G645" s="29">
        <v>42724</v>
      </c>
      <c r="H645" s="10" t="s">
        <v>669</v>
      </c>
      <c r="I645" s="10" t="s">
        <v>14</v>
      </c>
      <c r="J645" s="10" t="s">
        <v>67</v>
      </c>
      <c r="K645" s="10">
        <v>1</v>
      </c>
      <c r="L645" s="6">
        <v>16500000</v>
      </c>
      <c r="M645" s="6">
        <f t="shared" si="219"/>
        <v>16500000</v>
      </c>
      <c r="N645" s="103" t="s">
        <v>192</v>
      </c>
      <c r="O645" s="103" t="s">
        <v>210</v>
      </c>
      <c r="P645" s="104">
        <v>0</v>
      </c>
      <c r="Q645" s="104">
        <v>0</v>
      </c>
      <c r="R645" s="104">
        <v>0.1</v>
      </c>
      <c r="S645" s="104">
        <v>0</v>
      </c>
      <c r="T645" s="104">
        <v>0</v>
      </c>
      <c r="U645" s="143">
        <v>0.9</v>
      </c>
      <c r="V645" s="104">
        <v>0</v>
      </c>
      <c r="W645" s="104">
        <v>0</v>
      </c>
      <c r="X645" s="104">
        <v>0</v>
      </c>
      <c r="Y645" s="104">
        <v>0</v>
      </c>
      <c r="Z645" s="104">
        <v>0</v>
      </c>
      <c r="AA645" s="104">
        <v>0</v>
      </c>
      <c r="AB645" s="198">
        <f t="shared" si="216"/>
        <v>1</v>
      </c>
      <c r="AC645" s="105">
        <v>0</v>
      </c>
      <c r="AD645" s="105">
        <v>0</v>
      </c>
      <c r="AE645" s="105">
        <v>0.05</v>
      </c>
      <c r="AF645" s="105">
        <v>0.01</v>
      </c>
      <c r="AG645" s="104">
        <v>0</v>
      </c>
      <c r="AH645" s="143">
        <v>0</v>
      </c>
      <c r="AI645" s="105">
        <v>0</v>
      </c>
      <c r="AJ645" s="105">
        <v>0</v>
      </c>
      <c r="AK645" s="105">
        <v>0</v>
      </c>
      <c r="AL645" s="105">
        <v>0</v>
      </c>
      <c r="AM645" s="105">
        <v>0</v>
      </c>
      <c r="AN645" s="105">
        <v>0</v>
      </c>
      <c r="AO645" s="21">
        <f t="shared" si="217"/>
        <v>6.0000000000000005E-2</v>
      </c>
      <c r="AP645" s="189">
        <f t="shared" si="218"/>
        <v>6.0000000000000005E-2</v>
      </c>
      <c r="AQ645" s="91" t="str">
        <f>+IF(AP645="","",IF(AND(SUM($P645:U645)=1,SUM($AC645:AH645)=1),"TERMINADA",IF(SUM($P645:U645)=0,"SIN INICIAR",IF(AP645&gt;1,"ADELANTADA",IF(AP645&lt;0.6,"CRÍTICA",IF(AP645&lt;0.95,"EN PROCESO","GESTIÓN NORMAL"))))))</f>
        <v>CRÍTICA</v>
      </c>
      <c r="AR645" s="38" t="str">
        <f t="shared" si="220"/>
        <v>L</v>
      </c>
      <c r="AS645" s="71"/>
      <c r="AT645" s="71"/>
      <c r="AU645" s="71"/>
      <c r="BA645" s="236">
        <f t="shared" si="207"/>
        <v>0.94</v>
      </c>
    </row>
    <row r="646" spans="1:53" ht="27.95" hidden="1" customHeight="1" outlineLevel="4" x14ac:dyDescent="0.2">
      <c r="A646" s="258"/>
      <c r="B646" s="273"/>
      <c r="C646" s="75" t="s">
        <v>56</v>
      </c>
      <c r="D646" s="10" t="s">
        <v>56</v>
      </c>
      <c r="E646" s="10" t="s">
        <v>59</v>
      </c>
      <c r="F646" s="29">
        <v>42376</v>
      </c>
      <c r="G646" s="29">
        <v>42724</v>
      </c>
      <c r="H646" s="10" t="s">
        <v>668</v>
      </c>
      <c r="I646" s="10" t="s">
        <v>36</v>
      </c>
      <c r="J646" s="10" t="s">
        <v>60</v>
      </c>
      <c r="K646" s="10">
        <v>1</v>
      </c>
      <c r="L646" s="6">
        <v>60000000</v>
      </c>
      <c r="M646" s="6">
        <f t="shared" si="219"/>
        <v>60000000</v>
      </c>
      <c r="N646" s="103" t="s">
        <v>192</v>
      </c>
      <c r="O646" s="103" t="s">
        <v>210</v>
      </c>
      <c r="P646" s="104">
        <v>0</v>
      </c>
      <c r="Q646" s="104">
        <v>0</v>
      </c>
      <c r="R646" s="104">
        <v>0.1</v>
      </c>
      <c r="S646" s="104">
        <v>0</v>
      </c>
      <c r="T646" s="104">
        <v>0</v>
      </c>
      <c r="U646" s="143">
        <v>0.9</v>
      </c>
      <c r="V646" s="104">
        <v>0</v>
      </c>
      <c r="W646" s="104">
        <v>0</v>
      </c>
      <c r="X646" s="104">
        <v>0</v>
      </c>
      <c r="Y646" s="104">
        <v>0</v>
      </c>
      <c r="Z646" s="104">
        <v>0</v>
      </c>
      <c r="AA646" s="104">
        <v>0</v>
      </c>
      <c r="AB646" s="198">
        <f t="shared" si="216"/>
        <v>1</v>
      </c>
      <c r="AC646" s="105">
        <v>0</v>
      </c>
      <c r="AD646" s="105">
        <v>0</v>
      </c>
      <c r="AE646" s="105">
        <v>0.05</v>
      </c>
      <c r="AF646" s="105">
        <v>0.02</v>
      </c>
      <c r="AG646" s="104">
        <v>0</v>
      </c>
      <c r="AH646" s="143">
        <v>0</v>
      </c>
      <c r="AI646" s="105">
        <v>0</v>
      </c>
      <c r="AJ646" s="105">
        <v>0</v>
      </c>
      <c r="AK646" s="105">
        <v>0</v>
      </c>
      <c r="AL646" s="105">
        <v>0</v>
      </c>
      <c r="AM646" s="105">
        <v>0</v>
      </c>
      <c r="AN646" s="105">
        <v>0</v>
      </c>
      <c r="AO646" s="21">
        <f t="shared" si="217"/>
        <v>7.0000000000000007E-2</v>
      </c>
      <c r="AP646" s="189">
        <f t="shared" si="218"/>
        <v>7.0000000000000007E-2</v>
      </c>
      <c r="AQ646" s="91" t="str">
        <f>+IF(AP646="","",IF(AND(SUM($P646:U646)=1,SUM($AC646:AH646)=1),"TERMINADA",IF(SUM($P646:U646)=0,"SIN INICIAR",IF(AP646&gt;1,"ADELANTADA",IF(AP646&lt;0.6,"CRÍTICA",IF(AP646&lt;0.95,"EN PROCESO","GESTIÓN NORMAL"))))))</f>
        <v>CRÍTICA</v>
      </c>
      <c r="AR646" s="38" t="str">
        <f t="shared" si="220"/>
        <v>L</v>
      </c>
      <c r="AS646" s="71"/>
      <c r="AT646" s="71"/>
      <c r="AU646" s="71"/>
      <c r="BA646" s="236">
        <f t="shared" si="207"/>
        <v>0.92999999999999994</v>
      </c>
    </row>
    <row r="647" spans="1:53" ht="27.95" hidden="1" customHeight="1" outlineLevel="4" x14ac:dyDescent="0.2">
      <c r="A647" s="258"/>
      <c r="B647" s="273"/>
      <c r="C647" s="75" t="s">
        <v>56</v>
      </c>
      <c r="D647" s="10" t="s">
        <v>56</v>
      </c>
      <c r="E647" s="10" t="s">
        <v>59</v>
      </c>
      <c r="F647" s="29">
        <v>42376</v>
      </c>
      <c r="G647" s="29">
        <v>42724</v>
      </c>
      <c r="H647" s="10" t="s">
        <v>668</v>
      </c>
      <c r="I647" s="10" t="s">
        <v>36</v>
      </c>
      <c r="J647" s="10" t="s">
        <v>61</v>
      </c>
      <c r="K647" s="10">
        <v>1</v>
      </c>
      <c r="L647" s="6">
        <v>30000000</v>
      </c>
      <c r="M647" s="6">
        <f t="shared" si="219"/>
        <v>30000000</v>
      </c>
      <c r="N647" s="103" t="s">
        <v>192</v>
      </c>
      <c r="O647" s="103" t="s">
        <v>210</v>
      </c>
      <c r="P647" s="104">
        <v>0</v>
      </c>
      <c r="Q647" s="104">
        <v>0</v>
      </c>
      <c r="R647" s="104">
        <v>0.1</v>
      </c>
      <c r="S647" s="104">
        <v>0</v>
      </c>
      <c r="T647" s="104">
        <v>0</v>
      </c>
      <c r="U647" s="143">
        <v>0.9</v>
      </c>
      <c r="V647" s="104">
        <v>0</v>
      </c>
      <c r="W647" s="104">
        <v>0</v>
      </c>
      <c r="X647" s="104">
        <v>0</v>
      </c>
      <c r="Y647" s="104">
        <v>0</v>
      </c>
      <c r="Z647" s="104">
        <v>0</v>
      </c>
      <c r="AA647" s="104">
        <v>0</v>
      </c>
      <c r="AB647" s="198">
        <f t="shared" si="216"/>
        <v>1</v>
      </c>
      <c r="AC647" s="105">
        <v>0</v>
      </c>
      <c r="AD647" s="105">
        <v>0</v>
      </c>
      <c r="AE647" s="105">
        <v>0.05</v>
      </c>
      <c r="AF647" s="105">
        <v>0.01</v>
      </c>
      <c r="AG647" s="104">
        <v>0</v>
      </c>
      <c r="AH647" s="143">
        <v>0</v>
      </c>
      <c r="AI647" s="105">
        <v>0</v>
      </c>
      <c r="AJ647" s="105">
        <v>0</v>
      </c>
      <c r="AK647" s="105">
        <v>0</v>
      </c>
      <c r="AL647" s="105">
        <v>0</v>
      </c>
      <c r="AM647" s="105">
        <v>0</v>
      </c>
      <c r="AN647" s="105">
        <v>0</v>
      </c>
      <c r="AO647" s="21">
        <f t="shared" si="217"/>
        <v>6.0000000000000005E-2</v>
      </c>
      <c r="AP647" s="189">
        <f t="shared" si="218"/>
        <v>6.0000000000000005E-2</v>
      </c>
      <c r="AQ647" s="91" t="str">
        <f>+IF(AP647="","",IF(AND(SUM($P647:U647)=1,SUM($AC647:AH647)=1),"TERMINADA",IF(SUM($P647:U647)=0,"SIN INICIAR",IF(AP647&gt;1,"ADELANTADA",IF(AP647&lt;0.6,"CRÍTICA",IF(AP647&lt;0.95,"EN PROCESO","GESTIÓN NORMAL"))))))</f>
        <v>CRÍTICA</v>
      </c>
      <c r="AR647" s="38" t="str">
        <f t="shared" si="220"/>
        <v>L</v>
      </c>
      <c r="AS647" s="71"/>
      <c r="AT647" s="71"/>
      <c r="AU647" s="71"/>
      <c r="BA647" s="236">
        <f t="shared" si="207"/>
        <v>0.94</v>
      </c>
    </row>
    <row r="648" spans="1:53" ht="27.95" hidden="1" customHeight="1" outlineLevel="4" x14ac:dyDescent="0.2">
      <c r="A648" s="258"/>
      <c r="B648" s="273"/>
      <c r="C648" s="75" t="s">
        <v>56</v>
      </c>
      <c r="D648" s="10" t="s">
        <v>56</v>
      </c>
      <c r="E648" s="10" t="s">
        <v>68</v>
      </c>
      <c r="F648" s="29">
        <v>42376</v>
      </c>
      <c r="G648" s="29">
        <v>42724</v>
      </c>
      <c r="H648" s="10" t="s">
        <v>669</v>
      </c>
      <c r="I648" s="10" t="s">
        <v>14</v>
      </c>
      <c r="J648" s="10" t="s">
        <v>69</v>
      </c>
      <c r="K648" s="10">
        <v>2</v>
      </c>
      <c r="L648" s="6">
        <v>16500000</v>
      </c>
      <c r="M648" s="6">
        <f t="shared" si="219"/>
        <v>33000000</v>
      </c>
      <c r="N648" s="103" t="s">
        <v>192</v>
      </c>
      <c r="O648" s="103" t="s">
        <v>210</v>
      </c>
      <c r="P648" s="104">
        <v>0</v>
      </c>
      <c r="Q648" s="104">
        <v>0</v>
      </c>
      <c r="R648" s="104">
        <v>0.1</v>
      </c>
      <c r="S648" s="104">
        <v>0</v>
      </c>
      <c r="T648" s="104">
        <v>0</v>
      </c>
      <c r="U648" s="143">
        <v>0.9</v>
      </c>
      <c r="V648" s="104">
        <v>0</v>
      </c>
      <c r="W648" s="104">
        <v>0</v>
      </c>
      <c r="X648" s="104">
        <v>0</v>
      </c>
      <c r="Y648" s="104">
        <v>0</v>
      </c>
      <c r="Z648" s="104">
        <v>0</v>
      </c>
      <c r="AA648" s="104">
        <v>0</v>
      </c>
      <c r="AB648" s="198">
        <f t="shared" si="216"/>
        <v>1</v>
      </c>
      <c r="AC648" s="105">
        <v>0</v>
      </c>
      <c r="AD648" s="105">
        <v>0</v>
      </c>
      <c r="AE648" s="105">
        <v>0.05</v>
      </c>
      <c r="AF648" s="105">
        <v>0.01</v>
      </c>
      <c r="AG648" s="104">
        <v>0</v>
      </c>
      <c r="AH648" s="143">
        <v>0</v>
      </c>
      <c r="AI648" s="105">
        <v>0</v>
      </c>
      <c r="AJ648" s="105">
        <v>0</v>
      </c>
      <c r="AK648" s="105">
        <v>0</v>
      </c>
      <c r="AL648" s="105">
        <v>0</v>
      </c>
      <c r="AM648" s="105">
        <v>0</v>
      </c>
      <c r="AN648" s="105">
        <v>0</v>
      </c>
      <c r="AO648" s="21">
        <f t="shared" si="217"/>
        <v>6.0000000000000005E-2</v>
      </c>
      <c r="AP648" s="189">
        <f t="shared" si="218"/>
        <v>6.0000000000000005E-2</v>
      </c>
      <c r="AQ648" s="91" t="str">
        <f>+IF(AP648="","",IF(AND(SUM($P648:U648)=1,SUM($AC648:AH648)=1),"TERMINADA",IF(SUM($P648:U648)=0,"SIN INICIAR",IF(AP648&gt;1,"ADELANTADA",IF(AP648&lt;0.6,"CRÍTICA",IF(AP648&lt;0.95,"EN PROCESO","GESTIÓN NORMAL"))))))</f>
        <v>CRÍTICA</v>
      </c>
      <c r="AR648" s="38" t="str">
        <f t="shared" si="220"/>
        <v>L</v>
      </c>
      <c r="AS648" s="71"/>
      <c r="AT648" s="71"/>
      <c r="AU648" s="71"/>
      <c r="BA648" s="236">
        <f t="shared" si="207"/>
        <v>0.94</v>
      </c>
    </row>
    <row r="649" spans="1:53" ht="27.95" hidden="1" customHeight="1" outlineLevel="4" x14ac:dyDescent="0.2">
      <c r="A649" s="258"/>
      <c r="B649" s="273"/>
      <c r="C649" s="75" t="s">
        <v>56</v>
      </c>
      <c r="D649" s="10" t="s">
        <v>56</v>
      </c>
      <c r="E649" s="10" t="s">
        <v>62</v>
      </c>
      <c r="F649" s="29">
        <v>42376</v>
      </c>
      <c r="G649" s="29">
        <v>42724</v>
      </c>
      <c r="H649" s="10" t="s">
        <v>669</v>
      </c>
      <c r="I649" s="10" t="s">
        <v>14</v>
      </c>
      <c r="J649" s="10" t="s">
        <v>63</v>
      </c>
      <c r="K649" s="10">
        <v>2</v>
      </c>
      <c r="L649" s="6">
        <v>16500000</v>
      </c>
      <c r="M649" s="6">
        <f t="shared" si="219"/>
        <v>33000000</v>
      </c>
      <c r="N649" s="103" t="s">
        <v>192</v>
      </c>
      <c r="O649" s="103" t="s">
        <v>210</v>
      </c>
      <c r="P649" s="104">
        <v>0</v>
      </c>
      <c r="Q649" s="104">
        <v>0</v>
      </c>
      <c r="R649" s="104">
        <v>0.1</v>
      </c>
      <c r="S649" s="104">
        <v>0</v>
      </c>
      <c r="T649" s="104">
        <v>0</v>
      </c>
      <c r="U649" s="143">
        <v>0.9</v>
      </c>
      <c r="V649" s="104">
        <v>0</v>
      </c>
      <c r="W649" s="104">
        <v>0</v>
      </c>
      <c r="X649" s="104">
        <v>0</v>
      </c>
      <c r="Y649" s="104">
        <v>0</v>
      </c>
      <c r="Z649" s="104">
        <v>0</v>
      </c>
      <c r="AA649" s="104">
        <v>0</v>
      </c>
      <c r="AB649" s="198">
        <f t="shared" si="216"/>
        <v>1</v>
      </c>
      <c r="AC649" s="105">
        <v>0</v>
      </c>
      <c r="AD649" s="105">
        <v>0</v>
      </c>
      <c r="AE649" s="105">
        <v>0.05</v>
      </c>
      <c r="AF649" s="105">
        <v>0.01</v>
      </c>
      <c r="AG649" s="104">
        <v>0</v>
      </c>
      <c r="AH649" s="143">
        <v>0</v>
      </c>
      <c r="AI649" s="105">
        <v>0</v>
      </c>
      <c r="AJ649" s="105">
        <v>0</v>
      </c>
      <c r="AK649" s="105">
        <v>0</v>
      </c>
      <c r="AL649" s="105">
        <v>0</v>
      </c>
      <c r="AM649" s="105">
        <v>0</v>
      </c>
      <c r="AN649" s="105">
        <v>0</v>
      </c>
      <c r="AO649" s="21">
        <f t="shared" si="217"/>
        <v>6.0000000000000005E-2</v>
      </c>
      <c r="AP649" s="189">
        <f t="shared" si="218"/>
        <v>6.0000000000000005E-2</v>
      </c>
      <c r="AQ649" s="91" t="str">
        <f>+IF(AP649="","",IF(AND(SUM($P649:U649)=1,SUM($AC649:AH649)=1),"TERMINADA",IF(SUM($P649:U649)=0,"SIN INICIAR",IF(AP649&gt;1,"ADELANTADA",IF(AP649&lt;0.6,"CRÍTICA",IF(AP649&lt;0.95,"EN PROCESO","GESTIÓN NORMAL"))))))</f>
        <v>CRÍTICA</v>
      </c>
      <c r="AR649" s="38" t="str">
        <f t="shared" si="220"/>
        <v>L</v>
      </c>
      <c r="AS649" s="71"/>
      <c r="AT649" s="71"/>
      <c r="AU649" s="71"/>
      <c r="BA649" s="236">
        <f t="shared" si="207"/>
        <v>0.94</v>
      </c>
    </row>
    <row r="650" spans="1:53" ht="51" hidden="1" customHeight="1" outlineLevel="3" x14ac:dyDescent="0.2">
      <c r="A650" s="258"/>
      <c r="B650" s="273"/>
      <c r="C650" s="250" t="s">
        <v>1353</v>
      </c>
      <c r="D650" s="269"/>
      <c r="E650" s="269"/>
      <c r="F650" s="82"/>
      <c r="G650" s="82"/>
      <c r="H650" s="1"/>
      <c r="I650" s="1"/>
      <c r="J650" s="82"/>
      <c r="K650" s="82"/>
      <c r="L650" s="82"/>
      <c r="M650" s="82"/>
      <c r="N650" s="68"/>
      <c r="O650" s="68"/>
      <c r="P650" s="69"/>
      <c r="Q650" s="69"/>
      <c r="R650" s="69"/>
      <c r="S650" s="69"/>
      <c r="T650" s="69"/>
      <c r="U650" s="144"/>
      <c r="V650" s="69"/>
      <c r="W650" s="69"/>
      <c r="X650" s="69"/>
      <c r="Y650" s="69"/>
      <c r="Z650" s="69"/>
      <c r="AA650" s="69"/>
      <c r="AB650" s="200"/>
      <c r="AC650" s="69"/>
      <c r="AD650" s="69"/>
      <c r="AE650" s="69"/>
      <c r="AF650" s="69"/>
      <c r="AG650" s="69"/>
      <c r="AH650" s="144"/>
      <c r="AI650" s="69"/>
      <c r="AJ650" s="69"/>
      <c r="AK650" s="69"/>
      <c r="AL650" s="69"/>
      <c r="AM650" s="69"/>
      <c r="AN650" s="182"/>
      <c r="AO650" s="190">
        <f>SUBTOTAL(1,AO643:AO649)</f>
        <v>6.7142857142857143E-2</v>
      </c>
      <c r="AP650" s="190">
        <f>SUBTOTAL(1,AP643:AP649)</f>
        <v>6.7142857142857143E-2</v>
      </c>
      <c r="AQ650" s="91" t="str">
        <f>+IF(AP650="","",IF(AP650&gt;1,"ADELANTADA",IF(AP650&lt;0.6,"CRÍTICA",IF(AP650&lt;0.95,"EN PROCESO","GESTIÓN NORMAL"))))</f>
        <v>CRÍTICA</v>
      </c>
      <c r="AR650" s="38" t="str">
        <f t="shared" ref="AR650:AR691" si="221">+IF(AQ650="","",IF(AQ650="SIN INICIAR","6",IF(AQ650="CRÍTICA","L",IF(AQ650="EN PROCESO","K",IF(AQ650="GESTIÓN NORMAL","J",IF(AQ650="ADELANTADA","Q","B"))))))</f>
        <v>L</v>
      </c>
      <c r="AS650" s="71"/>
      <c r="AT650" s="71"/>
      <c r="AU650" s="310" t="s">
        <v>1658</v>
      </c>
      <c r="BA650" s="236">
        <f t="shared" si="207"/>
        <v>0.93285714285714283</v>
      </c>
    </row>
    <row r="651" spans="1:53" ht="27.95" hidden="1" customHeight="1" outlineLevel="4" x14ac:dyDescent="0.2">
      <c r="A651" s="258"/>
      <c r="B651" s="273"/>
      <c r="C651" s="75" t="s">
        <v>75</v>
      </c>
      <c r="D651" s="10" t="s">
        <v>75</v>
      </c>
      <c r="E651" s="10" t="s">
        <v>636</v>
      </c>
      <c r="F651" s="29">
        <v>42376</v>
      </c>
      <c r="G651" s="29">
        <v>42724</v>
      </c>
      <c r="H651" s="10" t="s">
        <v>637</v>
      </c>
      <c r="I651" s="10" t="s">
        <v>36</v>
      </c>
      <c r="J651" s="10" t="s">
        <v>638</v>
      </c>
      <c r="K651" s="10">
        <v>12</v>
      </c>
      <c r="L651" s="6">
        <v>8000000</v>
      </c>
      <c r="M651" s="6">
        <f t="shared" ref="M651:M669" si="222">L651*K651</f>
        <v>96000000</v>
      </c>
      <c r="N651" s="103" t="s">
        <v>192</v>
      </c>
      <c r="O651" s="103" t="s">
        <v>210</v>
      </c>
      <c r="P651" s="104">
        <v>0</v>
      </c>
      <c r="Q651" s="104">
        <v>0.05</v>
      </c>
      <c r="R651" s="104">
        <v>0.05</v>
      </c>
      <c r="S651" s="104">
        <v>0.05</v>
      </c>
      <c r="T651" s="104">
        <v>0.05</v>
      </c>
      <c r="U651" s="143">
        <v>0.3</v>
      </c>
      <c r="V651" s="104">
        <v>0.05</v>
      </c>
      <c r="W651" s="104">
        <v>0.05</v>
      </c>
      <c r="X651" s="104">
        <v>0.05</v>
      </c>
      <c r="Y651" s="104">
        <v>0.05</v>
      </c>
      <c r="Z651" s="104">
        <v>0</v>
      </c>
      <c r="AA651" s="104">
        <v>0.3</v>
      </c>
      <c r="AB651" s="198">
        <f t="shared" si="216"/>
        <v>1.0000000000000002</v>
      </c>
      <c r="AC651" s="105">
        <v>0</v>
      </c>
      <c r="AD651" s="105">
        <v>0.05</v>
      </c>
      <c r="AE651" s="105">
        <v>0.05</v>
      </c>
      <c r="AF651" s="105">
        <v>0.05</v>
      </c>
      <c r="AG651" s="104">
        <v>0.05</v>
      </c>
      <c r="AH651" s="143">
        <v>0</v>
      </c>
      <c r="AI651" s="105">
        <v>0</v>
      </c>
      <c r="AJ651" s="105">
        <v>0</v>
      </c>
      <c r="AK651" s="105">
        <v>0</v>
      </c>
      <c r="AL651" s="105">
        <v>0</v>
      </c>
      <c r="AM651" s="105">
        <v>0</v>
      </c>
      <c r="AN651" s="105">
        <v>0</v>
      </c>
      <c r="AO651" s="21">
        <f t="shared" ref="AO651:AO669" si="223">SUM(AC651:AN651)</f>
        <v>0.2</v>
      </c>
      <c r="AP651" s="189">
        <f t="shared" ref="AP651:AP669" si="224">+IFERROR(SUM(AC651:AH651)/SUM(P651:U651),"")</f>
        <v>0.4</v>
      </c>
      <c r="AQ651" s="91" t="str">
        <f>+IF(AP651="","",IF(AND(SUM($P651:U651)=1,SUM($AC651:AH651)=1),"TERMINADA",IF(SUM($P651:U651)=0,"SIN INICIAR",IF(AP651&gt;1,"ADELANTADA",IF(AP651&lt;0.6,"CRÍTICA",IF(AP651&lt;0.95,"EN PROCESO","GESTIÓN NORMAL"))))))</f>
        <v>CRÍTICA</v>
      </c>
      <c r="AR651" s="38" t="str">
        <f t="shared" si="221"/>
        <v>L</v>
      </c>
      <c r="AS651" s="71" t="s">
        <v>1060</v>
      </c>
      <c r="AT651" s="71" t="s">
        <v>1500</v>
      </c>
      <c r="AU651" s="71" t="s">
        <v>1659</v>
      </c>
      <c r="BA651" s="236">
        <f t="shared" si="207"/>
        <v>0.8</v>
      </c>
    </row>
    <row r="652" spans="1:53" ht="27.95" hidden="1" customHeight="1" outlineLevel="4" x14ac:dyDescent="0.2">
      <c r="A652" s="258"/>
      <c r="B652" s="273"/>
      <c r="C652" s="75" t="s">
        <v>75</v>
      </c>
      <c r="D652" s="10" t="s">
        <v>75</v>
      </c>
      <c r="E652" s="10" t="s">
        <v>636</v>
      </c>
      <c r="F652" s="29">
        <v>42376</v>
      </c>
      <c r="G652" s="29">
        <v>42724</v>
      </c>
      <c r="H652" s="10" t="s">
        <v>639</v>
      </c>
      <c r="I652" s="10" t="s">
        <v>36</v>
      </c>
      <c r="J652" s="10" t="s">
        <v>638</v>
      </c>
      <c r="K652" s="10">
        <v>8</v>
      </c>
      <c r="L652" s="6">
        <v>10000000</v>
      </c>
      <c r="M652" s="6">
        <f t="shared" si="222"/>
        <v>80000000</v>
      </c>
      <c r="N652" s="103" t="s">
        <v>192</v>
      </c>
      <c r="O652" s="103" t="s">
        <v>210</v>
      </c>
      <c r="P652" s="104">
        <v>0</v>
      </c>
      <c r="Q652" s="104">
        <v>0.05</v>
      </c>
      <c r="R652" s="104">
        <v>0.05</v>
      </c>
      <c r="S652" s="104">
        <v>0.05</v>
      </c>
      <c r="T652" s="104">
        <v>0.05</v>
      </c>
      <c r="U652" s="143">
        <v>0.3</v>
      </c>
      <c r="V652" s="104">
        <v>0.05</v>
      </c>
      <c r="W652" s="104">
        <v>0.05</v>
      </c>
      <c r="X652" s="104">
        <v>0.05</v>
      </c>
      <c r="Y652" s="104">
        <v>0.05</v>
      </c>
      <c r="Z652" s="104">
        <v>0</v>
      </c>
      <c r="AA652" s="104">
        <v>0.3</v>
      </c>
      <c r="AB652" s="198">
        <f t="shared" si="216"/>
        <v>1.0000000000000002</v>
      </c>
      <c r="AC652" s="105">
        <v>0</v>
      </c>
      <c r="AD652" s="105">
        <v>0.05</v>
      </c>
      <c r="AE652" s="105">
        <v>0.05</v>
      </c>
      <c r="AF652" s="105">
        <v>0.05</v>
      </c>
      <c r="AG652" s="104">
        <v>0.05</v>
      </c>
      <c r="AH652" s="143">
        <v>0</v>
      </c>
      <c r="AI652" s="105">
        <v>0</v>
      </c>
      <c r="AJ652" s="105">
        <v>0</v>
      </c>
      <c r="AK652" s="105">
        <v>0</v>
      </c>
      <c r="AL652" s="105">
        <v>0</v>
      </c>
      <c r="AM652" s="105">
        <v>0</v>
      </c>
      <c r="AN652" s="105">
        <v>0</v>
      </c>
      <c r="AO652" s="21">
        <f t="shared" si="223"/>
        <v>0.2</v>
      </c>
      <c r="AP652" s="189">
        <f t="shared" si="224"/>
        <v>0.4</v>
      </c>
      <c r="AQ652" s="91" t="str">
        <f>+IF(AP652="","",IF(AND(SUM($P652:U652)=1,SUM($AC652:AH652)=1),"TERMINADA",IF(SUM($P652:U652)=0,"SIN INICIAR",IF(AP652&gt;1,"ADELANTADA",IF(AP652&lt;0.6,"CRÍTICA",IF(AP652&lt;0.95,"EN PROCESO","GESTIÓN NORMAL"))))))</f>
        <v>CRÍTICA</v>
      </c>
      <c r="AR652" s="38" t="str">
        <f t="shared" si="221"/>
        <v>L</v>
      </c>
      <c r="AS652" s="71"/>
      <c r="AT652" s="71"/>
      <c r="AU652" s="71"/>
      <c r="BA652" s="236">
        <f t="shared" si="207"/>
        <v>0.8</v>
      </c>
    </row>
    <row r="653" spans="1:53" ht="27.95" hidden="1" customHeight="1" outlineLevel="4" x14ac:dyDescent="0.2">
      <c r="A653" s="258"/>
      <c r="B653" s="273"/>
      <c r="C653" s="75" t="s">
        <v>75</v>
      </c>
      <c r="D653" s="10" t="s">
        <v>75</v>
      </c>
      <c r="E653" s="10" t="s">
        <v>636</v>
      </c>
      <c r="F653" s="29">
        <v>42376</v>
      </c>
      <c r="G653" s="29">
        <v>42724</v>
      </c>
      <c r="H653" s="10" t="s">
        <v>640</v>
      </c>
      <c r="I653" s="10" t="s">
        <v>36</v>
      </c>
      <c r="J653" s="10" t="s">
        <v>638</v>
      </c>
      <c r="K653" s="10">
        <v>8</v>
      </c>
      <c r="L653" s="6">
        <v>1000000</v>
      </c>
      <c r="M653" s="6">
        <f t="shared" si="222"/>
        <v>8000000</v>
      </c>
      <c r="N653" s="103" t="s">
        <v>192</v>
      </c>
      <c r="O653" s="103" t="s">
        <v>210</v>
      </c>
      <c r="P653" s="104">
        <v>0</v>
      </c>
      <c r="Q653" s="104">
        <v>0.05</v>
      </c>
      <c r="R653" s="104">
        <v>0.05</v>
      </c>
      <c r="S653" s="104">
        <v>0.05</v>
      </c>
      <c r="T653" s="104">
        <v>0.05</v>
      </c>
      <c r="U653" s="143">
        <v>0.3</v>
      </c>
      <c r="V653" s="104">
        <v>0.05</v>
      </c>
      <c r="W653" s="104">
        <v>0.05</v>
      </c>
      <c r="X653" s="104">
        <v>0.05</v>
      </c>
      <c r="Y653" s="104">
        <v>0.05</v>
      </c>
      <c r="Z653" s="104">
        <v>0</v>
      </c>
      <c r="AA653" s="104">
        <v>0.3</v>
      </c>
      <c r="AB653" s="198">
        <f t="shared" si="216"/>
        <v>1.0000000000000002</v>
      </c>
      <c r="AC653" s="105">
        <v>0</v>
      </c>
      <c r="AD653" s="105">
        <v>0.05</v>
      </c>
      <c r="AE653" s="105">
        <v>0.05</v>
      </c>
      <c r="AF653" s="105">
        <v>0.05</v>
      </c>
      <c r="AG653" s="104">
        <v>0.05</v>
      </c>
      <c r="AH653" s="143">
        <v>0</v>
      </c>
      <c r="AI653" s="105">
        <v>0</v>
      </c>
      <c r="AJ653" s="105">
        <v>0</v>
      </c>
      <c r="AK653" s="105">
        <v>0</v>
      </c>
      <c r="AL653" s="105">
        <v>0</v>
      </c>
      <c r="AM653" s="105">
        <v>0</v>
      </c>
      <c r="AN653" s="105">
        <v>0</v>
      </c>
      <c r="AO653" s="21">
        <f t="shared" si="223"/>
        <v>0.2</v>
      </c>
      <c r="AP653" s="189">
        <f t="shared" si="224"/>
        <v>0.4</v>
      </c>
      <c r="AQ653" s="91" t="str">
        <f>+IF(AP653="","",IF(AND(SUM($P653:U653)=1,SUM($AC653:AH653)=1),"TERMINADA",IF(SUM($P653:U653)=0,"SIN INICIAR",IF(AP653&gt;1,"ADELANTADA",IF(AP653&lt;0.6,"CRÍTICA",IF(AP653&lt;0.95,"EN PROCESO","GESTIÓN NORMAL"))))))</f>
        <v>CRÍTICA</v>
      </c>
      <c r="AR653" s="38" t="str">
        <f t="shared" si="221"/>
        <v>L</v>
      </c>
      <c r="AS653" s="71"/>
      <c r="AT653" s="71"/>
      <c r="AU653" s="71"/>
      <c r="BA653" s="236">
        <f t="shared" si="207"/>
        <v>0.8</v>
      </c>
    </row>
    <row r="654" spans="1:53" ht="27.95" hidden="1" customHeight="1" outlineLevel="4" x14ac:dyDescent="0.2">
      <c r="A654" s="258"/>
      <c r="B654" s="273"/>
      <c r="C654" s="75" t="s">
        <v>75</v>
      </c>
      <c r="D654" s="10" t="s">
        <v>75</v>
      </c>
      <c r="E654" s="10" t="s">
        <v>636</v>
      </c>
      <c r="F654" s="29">
        <v>42376</v>
      </c>
      <c r="G654" s="29">
        <v>42724</v>
      </c>
      <c r="H654" s="10" t="s">
        <v>641</v>
      </c>
      <c r="I654" s="10" t="s">
        <v>36</v>
      </c>
      <c r="J654" s="10" t="s">
        <v>638</v>
      </c>
      <c r="K654" s="10">
        <v>6</v>
      </c>
      <c r="L654" s="6">
        <v>400000</v>
      </c>
      <c r="M654" s="6">
        <f t="shared" si="222"/>
        <v>2400000</v>
      </c>
      <c r="N654" s="103" t="s">
        <v>192</v>
      </c>
      <c r="O654" s="103" t="s">
        <v>210</v>
      </c>
      <c r="P654" s="104">
        <v>0</v>
      </c>
      <c r="Q654" s="104">
        <v>0.05</v>
      </c>
      <c r="R654" s="104">
        <v>0.05</v>
      </c>
      <c r="S654" s="104">
        <v>0.05</v>
      </c>
      <c r="T654" s="104">
        <v>0.05</v>
      </c>
      <c r="U654" s="143">
        <v>0.3</v>
      </c>
      <c r="V654" s="104">
        <v>0.05</v>
      </c>
      <c r="W654" s="104">
        <v>0.05</v>
      </c>
      <c r="X654" s="104">
        <v>0.05</v>
      </c>
      <c r="Y654" s="104">
        <v>0.05</v>
      </c>
      <c r="Z654" s="104">
        <v>0</v>
      </c>
      <c r="AA654" s="104">
        <v>0.3</v>
      </c>
      <c r="AB654" s="198">
        <f t="shared" si="216"/>
        <v>1.0000000000000002</v>
      </c>
      <c r="AC654" s="105">
        <v>0</v>
      </c>
      <c r="AD654" s="105">
        <v>0.05</v>
      </c>
      <c r="AE654" s="105">
        <v>0.05</v>
      </c>
      <c r="AF654" s="105">
        <v>0.05</v>
      </c>
      <c r="AG654" s="104">
        <v>0.05</v>
      </c>
      <c r="AH654" s="143">
        <v>0</v>
      </c>
      <c r="AI654" s="105">
        <v>0</v>
      </c>
      <c r="AJ654" s="105">
        <v>0</v>
      </c>
      <c r="AK654" s="105">
        <v>0</v>
      </c>
      <c r="AL654" s="105">
        <v>0</v>
      </c>
      <c r="AM654" s="105">
        <v>0</v>
      </c>
      <c r="AN654" s="105">
        <v>0</v>
      </c>
      <c r="AO654" s="21">
        <f t="shared" si="223"/>
        <v>0.2</v>
      </c>
      <c r="AP654" s="189">
        <f t="shared" si="224"/>
        <v>0.4</v>
      </c>
      <c r="AQ654" s="91" t="str">
        <f>+IF(AP654="","",IF(AND(SUM($P654:U654)=1,SUM($AC654:AH654)=1),"TERMINADA",IF(SUM($P654:U654)=0,"SIN INICIAR",IF(AP654&gt;1,"ADELANTADA",IF(AP654&lt;0.6,"CRÍTICA",IF(AP654&lt;0.95,"EN PROCESO","GESTIÓN NORMAL"))))))</f>
        <v>CRÍTICA</v>
      </c>
      <c r="AR654" s="38" t="str">
        <f t="shared" si="221"/>
        <v>L</v>
      </c>
      <c r="AS654" s="71"/>
      <c r="AT654" s="71"/>
      <c r="AU654" s="71"/>
      <c r="BA654" s="236">
        <f t="shared" si="207"/>
        <v>0.8</v>
      </c>
    </row>
    <row r="655" spans="1:53" ht="27.95" hidden="1" customHeight="1" outlineLevel="4" x14ac:dyDescent="0.2">
      <c r="A655" s="258"/>
      <c r="B655" s="273"/>
      <c r="C655" s="75" t="s">
        <v>75</v>
      </c>
      <c r="D655" s="10" t="s">
        <v>75</v>
      </c>
      <c r="E655" s="10" t="s">
        <v>636</v>
      </c>
      <c r="F655" s="29">
        <v>42376</v>
      </c>
      <c r="G655" s="29">
        <v>42724</v>
      </c>
      <c r="H655" s="10" t="s">
        <v>642</v>
      </c>
      <c r="I655" s="10" t="s">
        <v>36</v>
      </c>
      <c r="J655" s="10" t="s">
        <v>638</v>
      </c>
      <c r="K655" s="10">
        <v>6</v>
      </c>
      <c r="L655" s="6">
        <v>150000</v>
      </c>
      <c r="M655" s="6">
        <f t="shared" si="222"/>
        <v>900000</v>
      </c>
      <c r="N655" s="103" t="s">
        <v>192</v>
      </c>
      <c r="O655" s="103" t="s">
        <v>210</v>
      </c>
      <c r="P655" s="104">
        <v>0</v>
      </c>
      <c r="Q655" s="104">
        <v>0.05</v>
      </c>
      <c r="R655" s="104">
        <v>0.05</v>
      </c>
      <c r="S655" s="104">
        <v>0.05</v>
      </c>
      <c r="T655" s="104">
        <v>0.05</v>
      </c>
      <c r="U655" s="143">
        <v>0.3</v>
      </c>
      <c r="V655" s="104">
        <v>0.05</v>
      </c>
      <c r="W655" s="104">
        <v>0.05</v>
      </c>
      <c r="X655" s="104">
        <v>0.05</v>
      </c>
      <c r="Y655" s="104">
        <v>0.05</v>
      </c>
      <c r="Z655" s="104">
        <v>0</v>
      </c>
      <c r="AA655" s="104">
        <v>0.3</v>
      </c>
      <c r="AB655" s="198">
        <f t="shared" si="216"/>
        <v>1.0000000000000002</v>
      </c>
      <c r="AC655" s="105">
        <v>0</v>
      </c>
      <c r="AD655" s="105">
        <v>0.05</v>
      </c>
      <c r="AE655" s="105">
        <v>0.05</v>
      </c>
      <c r="AF655" s="105">
        <v>0.05</v>
      </c>
      <c r="AG655" s="104">
        <v>0.05</v>
      </c>
      <c r="AH655" s="143">
        <v>0</v>
      </c>
      <c r="AI655" s="105">
        <v>0</v>
      </c>
      <c r="AJ655" s="105">
        <v>0</v>
      </c>
      <c r="AK655" s="105">
        <v>0</v>
      </c>
      <c r="AL655" s="105">
        <v>0</v>
      </c>
      <c r="AM655" s="105">
        <v>0</v>
      </c>
      <c r="AN655" s="105">
        <v>0</v>
      </c>
      <c r="AO655" s="21">
        <f t="shared" si="223"/>
        <v>0.2</v>
      </c>
      <c r="AP655" s="189">
        <f t="shared" si="224"/>
        <v>0.4</v>
      </c>
      <c r="AQ655" s="91" t="str">
        <f>+IF(AP655="","",IF(AND(SUM($P655:U655)=1,SUM($AC655:AH655)=1),"TERMINADA",IF(SUM($P655:U655)=0,"SIN INICIAR",IF(AP655&gt;1,"ADELANTADA",IF(AP655&lt;0.6,"CRÍTICA",IF(AP655&lt;0.95,"EN PROCESO","GESTIÓN NORMAL"))))))</f>
        <v>CRÍTICA</v>
      </c>
      <c r="AR655" s="38" t="str">
        <f t="shared" si="221"/>
        <v>L</v>
      </c>
      <c r="AS655" s="71"/>
      <c r="AT655" s="71"/>
      <c r="AU655" s="71"/>
      <c r="BA655" s="236">
        <f t="shared" si="207"/>
        <v>0.8</v>
      </c>
    </row>
    <row r="656" spans="1:53" ht="27.95" hidden="1" customHeight="1" outlineLevel="4" x14ac:dyDescent="0.2">
      <c r="A656" s="258"/>
      <c r="B656" s="273"/>
      <c r="C656" s="75" t="s">
        <v>75</v>
      </c>
      <c r="D656" s="10" t="s">
        <v>75</v>
      </c>
      <c r="E656" s="10" t="s">
        <v>636</v>
      </c>
      <c r="F656" s="29">
        <v>42376</v>
      </c>
      <c r="G656" s="29">
        <v>42724</v>
      </c>
      <c r="H656" s="10" t="s">
        <v>643</v>
      </c>
      <c r="I656" s="10" t="s">
        <v>36</v>
      </c>
      <c r="J656" s="10" t="s">
        <v>638</v>
      </c>
      <c r="K656" s="10">
        <v>5</v>
      </c>
      <c r="L656" s="6">
        <v>600000</v>
      </c>
      <c r="M656" s="6">
        <f t="shared" si="222"/>
        <v>3000000</v>
      </c>
      <c r="N656" s="103" t="s">
        <v>192</v>
      </c>
      <c r="O656" s="103" t="s">
        <v>210</v>
      </c>
      <c r="P656" s="104">
        <v>0</v>
      </c>
      <c r="Q656" s="104">
        <v>0.05</v>
      </c>
      <c r="R656" s="104">
        <v>0.05</v>
      </c>
      <c r="S656" s="104">
        <v>0.05</v>
      </c>
      <c r="T656" s="104">
        <v>0.05</v>
      </c>
      <c r="U656" s="143">
        <v>0.3</v>
      </c>
      <c r="V656" s="104">
        <v>0.05</v>
      </c>
      <c r="W656" s="104">
        <v>0.05</v>
      </c>
      <c r="X656" s="104">
        <v>0.05</v>
      </c>
      <c r="Y656" s="104">
        <v>0.05</v>
      </c>
      <c r="Z656" s="104">
        <v>0</v>
      </c>
      <c r="AA656" s="104">
        <v>0.3</v>
      </c>
      <c r="AB656" s="198">
        <f t="shared" si="216"/>
        <v>1.0000000000000002</v>
      </c>
      <c r="AC656" s="105">
        <v>0</v>
      </c>
      <c r="AD656" s="105">
        <v>0.05</v>
      </c>
      <c r="AE656" s="105">
        <v>0.05</v>
      </c>
      <c r="AF656" s="105">
        <v>0.05</v>
      </c>
      <c r="AG656" s="104">
        <v>0.05</v>
      </c>
      <c r="AH656" s="143">
        <v>0</v>
      </c>
      <c r="AI656" s="105">
        <v>0</v>
      </c>
      <c r="AJ656" s="105">
        <v>0</v>
      </c>
      <c r="AK656" s="105">
        <v>0</v>
      </c>
      <c r="AL656" s="105">
        <v>0</v>
      </c>
      <c r="AM656" s="105">
        <v>0</v>
      </c>
      <c r="AN656" s="105">
        <v>0</v>
      </c>
      <c r="AO656" s="21">
        <f t="shared" si="223"/>
        <v>0.2</v>
      </c>
      <c r="AP656" s="189">
        <f t="shared" si="224"/>
        <v>0.4</v>
      </c>
      <c r="AQ656" s="91" t="str">
        <f>+IF(AP656="","",IF(AND(SUM($P656:U656)=1,SUM($AC656:AH656)=1),"TERMINADA",IF(SUM($P656:U656)=0,"SIN INICIAR",IF(AP656&gt;1,"ADELANTADA",IF(AP656&lt;0.6,"CRÍTICA",IF(AP656&lt;0.95,"EN PROCESO","GESTIÓN NORMAL"))))))</f>
        <v>CRÍTICA</v>
      </c>
      <c r="AR656" s="38" t="str">
        <f t="shared" si="221"/>
        <v>L</v>
      </c>
      <c r="AS656" s="71"/>
      <c r="AT656" s="71"/>
      <c r="AU656" s="71"/>
      <c r="BA656" s="236">
        <f t="shared" ref="BA656:BA691" si="225">100%-AO656</f>
        <v>0.8</v>
      </c>
    </row>
    <row r="657" spans="1:53" ht="27.95" hidden="1" customHeight="1" outlineLevel="4" x14ac:dyDescent="0.2">
      <c r="A657" s="258"/>
      <c r="B657" s="273"/>
      <c r="C657" s="75" t="s">
        <v>75</v>
      </c>
      <c r="D657" s="10" t="s">
        <v>75</v>
      </c>
      <c r="E657" s="10" t="s">
        <v>636</v>
      </c>
      <c r="F657" s="29">
        <v>42376</v>
      </c>
      <c r="G657" s="29">
        <v>42724</v>
      </c>
      <c r="H657" s="10" t="s">
        <v>644</v>
      </c>
      <c r="I657" s="10" t="s">
        <v>36</v>
      </c>
      <c r="J657" s="10" t="s">
        <v>638</v>
      </c>
      <c r="K657" s="10">
        <v>10</v>
      </c>
      <c r="L657" s="6">
        <v>300000</v>
      </c>
      <c r="M657" s="6">
        <f t="shared" si="222"/>
        <v>3000000</v>
      </c>
      <c r="N657" s="103" t="s">
        <v>192</v>
      </c>
      <c r="O657" s="103" t="s">
        <v>210</v>
      </c>
      <c r="P657" s="104">
        <v>0</v>
      </c>
      <c r="Q657" s="104">
        <v>0.05</v>
      </c>
      <c r="R657" s="104">
        <v>0.05</v>
      </c>
      <c r="S657" s="104">
        <v>0.05</v>
      </c>
      <c r="T657" s="104">
        <v>0.05</v>
      </c>
      <c r="U657" s="143">
        <v>0.3</v>
      </c>
      <c r="V657" s="104">
        <v>0.05</v>
      </c>
      <c r="W657" s="104">
        <v>0.05</v>
      </c>
      <c r="X657" s="104">
        <v>0.05</v>
      </c>
      <c r="Y657" s="104">
        <v>0.05</v>
      </c>
      <c r="Z657" s="104">
        <v>0</v>
      </c>
      <c r="AA657" s="104">
        <v>0.3</v>
      </c>
      <c r="AB657" s="198">
        <f t="shared" si="216"/>
        <v>1.0000000000000002</v>
      </c>
      <c r="AC657" s="105">
        <v>0</v>
      </c>
      <c r="AD657" s="105">
        <v>0.05</v>
      </c>
      <c r="AE657" s="105">
        <v>0.05</v>
      </c>
      <c r="AF657" s="105">
        <v>0.05</v>
      </c>
      <c r="AG657" s="104">
        <v>0.05</v>
      </c>
      <c r="AH657" s="143">
        <v>0</v>
      </c>
      <c r="AI657" s="105">
        <v>0</v>
      </c>
      <c r="AJ657" s="105">
        <v>0</v>
      </c>
      <c r="AK657" s="105">
        <v>0</v>
      </c>
      <c r="AL657" s="105">
        <v>0</v>
      </c>
      <c r="AM657" s="105">
        <v>0</v>
      </c>
      <c r="AN657" s="105">
        <v>0</v>
      </c>
      <c r="AO657" s="21">
        <f t="shared" si="223"/>
        <v>0.2</v>
      </c>
      <c r="AP657" s="189">
        <f t="shared" si="224"/>
        <v>0.4</v>
      </c>
      <c r="AQ657" s="91" t="str">
        <f>+IF(AP657="","",IF(AND(SUM($P657:U657)=1,SUM($AC657:AH657)=1),"TERMINADA",IF(SUM($P657:U657)=0,"SIN INICIAR",IF(AP657&gt;1,"ADELANTADA",IF(AP657&lt;0.6,"CRÍTICA",IF(AP657&lt;0.95,"EN PROCESO","GESTIÓN NORMAL"))))))</f>
        <v>CRÍTICA</v>
      </c>
      <c r="AR657" s="38" t="str">
        <f t="shared" si="221"/>
        <v>L</v>
      </c>
      <c r="AS657" s="71"/>
      <c r="AT657" s="71" t="s">
        <v>1370</v>
      </c>
      <c r="AU657" s="71"/>
      <c r="BA657" s="236">
        <f t="shared" si="225"/>
        <v>0.8</v>
      </c>
    </row>
    <row r="658" spans="1:53" ht="27.95" hidden="1" customHeight="1" outlineLevel="4" x14ac:dyDescent="0.2">
      <c r="A658" s="258"/>
      <c r="B658" s="273"/>
      <c r="C658" s="75" t="s">
        <v>75</v>
      </c>
      <c r="D658" s="10" t="s">
        <v>75</v>
      </c>
      <c r="E658" s="10" t="s">
        <v>636</v>
      </c>
      <c r="F658" s="29">
        <v>42376</v>
      </c>
      <c r="G658" s="29">
        <v>42724</v>
      </c>
      <c r="H658" s="10" t="s">
        <v>645</v>
      </c>
      <c r="I658" s="10" t="s">
        <v>36</v>
      </c>
      <c r="J658" s="10" t="s">
        <v>638</v>
      </c>
      <c r="K658" s="10">
        <v>6</v>
      </c>
      <c r="L658" s="6">
        <v>300000</v>
      </c>
      <c r="M658" s="6">
        <f t="shared" si="222"/>
        <v>1800000</v>
      </c>
      <c r="N658" s="103" t="s">
        <v>192</v>
      </c>
      <c r="O658" s="103" t="s">
        <v>210</v>
      </c>
      <c r="P658" s="104">
        <v>0</v>
      </c>
      <c r="Q658" s="104">
        <v>0.05</v>
      </c>
      <c r="R658" s="104">
        <v>0.05</v>
      </c>
      <c r="S658" s="104">
        <v>0.05</v>
      </c>
      <c r="T658" s="104">
        <v>0.05</v>
      </c>
      <c r="U658" s="143">
        <v>0.3</v>
      </c>
      <c r="V658" s="104">
        <v>0.05</v>
      </c>
      <c r="W658" s="104">
        <v>0.05</v>
      </c>
      <c r="X658" s="104">
        <v>0.05</v>
      </c>
      <c r="Y658" s="104">
        <v>0.05</v>
      </c>
      <c r="Z658" s="104">
        <v>0</v>
      </c>
      <c r="AA658" s="104">
        <v>0.3</v>
      </c>
      <c r="AB658" s="198">
        <f t="shared" si="216"/>
        <v>1.0000000000000002</v>
      </c>
      <c r="AC658" s="105">
        <v>0</v>
      </c>
      <c r="AD658" s="105">
        <v>0.05</v>
      </c>
      <c r="AE658" s="105">
        <v>0.05</v>
      </c>
      <c r="AF658" s="105">
        <v>0.05</v>
      </c>
      <c r="AG658" s="104">
        <v>0.05</v>
      </c>
      <c r="AH658" s="143">
        <v>0</v>
      </c>
      <c r="AI658" s="105">
        <v>0</v>
      </c>
      <c r="AJ658" s="105">
        <v>0</v>
      </c>
      <c r="AK658" s="105">
        <v>0</v>
      </c>
      <c r="AL658" s="105">
        <v>0</v>
      </c>
      <c r="AM658" s="105">
        <v>0</v>
      </c>
      <c r="AN658" s="105">
        <v>0</v>
      </c>
      <c r="AO658" s="21">
        <f t="shared" si="223"/>
        <v>0.2</v>
      </c>
      <c r="AP658" s="189">
        <f t="shared" si="224"/>
        <v>0.4</v>
      </c>
      <c r="AQ658" s="91" t="str">
        <f>+IF(AP658="","",IF(AND(SUM($P658:U658)=1,SUM($AC658:AH658)=1),"TERMINADA",IF(SUM($P658:U658)=0,"SIN INICIAR",IF(AP658&gt;1,"ADELANTADA",IF(AP658&lt;0.6,"CRÍTICA",IF(AP658&lt;0.95,"EN PROCESO","GESTIÓN NORMAL"))))))</f>
        <v>CRÍTICA</v>
      </c>
      <c r="AR658" s="38" t="str">
        <f t="shared" si="221"/>
        <v>L</v>
      </c>
      <c r="AS658" s="71"/>
      <c r="AT658" s="71"/>
      <c r="AU658" s="71"/>
      <c r="BA658" s="236">
        <f t="shared" si="225"/>
        <v>0.8</v>
      </c>
    </row>
    <row r="659" spans="1:53" ht="27.95" hidden="1" customHeight="1" outlineLevel="4" x14ac:dyDescent="0.2">
      <c r="A659" s="258"/>
      <c r="B659" s="273"/>
      <c r="C659" s="75" t="s">
        <v>75</v>
      </c>
      <c r="D659" s="10" t="s">
        <v>75</v>
      </c>
      <c r="E659" s="10" t="s">
        <v>636</v>
      </c>
      <c r="F659" s="29">
        <v>42376</v>
      </c>
      <c r="G659" s="29">
        <v>42724</v>
      </c>
      <c r="H659" s="10" t="s">
        <v>646</v>
      </c>
      <c r="I659" s="10" t="s">
        <v>36</v>
      </c>
      <c r="J659" s="10" t="s">
        <v>638</v>
      </c>
      <c r="K659" s="10">
        <v>24</v>
      </c>
      <c r="L659" s="6">
        <v>150000</v>
      </c>
      <c r="M659" s="6">
        <f t="shared" si="222"/>
        <v>3600000</v>
      </c>
      <c r="N659" s="103" t="s">
        <v>192</v>
      </c>
      <c r="O659" s="103" t="s">
        <v>210</v>
      </c>
      <c r="P659" s="104">
        <v>0</v>
      </c>
      <c r="Q659" s="104">
        <v>0.05</v>
      </c>
      <c r="R659" s="104">
        <v>0.05</v>
      </c>
      <c r="S659" s="104">
        <v>0.05</v>
      </c>
      <c r="T659" s="104">
        <v>0.05</v>
      </c>
      <c r="U659" s="143">
        <v>0.3</v>
      </c>
      <c r="V659" s="104">
        <v>0.05</v>
      </c>
      <c r="W659" s="104">
        <v>0.05</v>
      </c>
      <c r="X659" s="104">
        <v>0.05</v>
      </c>
      <c r="Y659" s="104">
        <v>0.05</v>
      </c>
      <c r="Z659" s="104">
        <v>0</v>
      </c>
      <c r="AA659" s="104">
        <v>0.3</v>
      </c>
      <c r="AB659" s="198">
        <f t="shared" si="216"/>
        <v>1.0000000000000002</v>
      </c>
      <c r="AC659" s="105">
        <v>0</v>
      </c>
      <c r="AD659" s="105">
        <v>0.05</v>
      </c>
      <c r="AE659" s="105">
        <v>0.05</v>
      </c>
      <c r="AF659" s="105">
        <v>0.05</v>
      </c>
      <c r="AG659" s="104">
        <v>0.05</v>
      </c>
      <c r="AH659" s="143">
        <v>0</v>
      </c>
      <c r="AI659" s="105">
        <v>0</v>
      </c>
      <c r="AJ659" s="105">
        <v>0</v>
      </c>
      <c r="AK659" s="105">
        <v>0</v>
      </c>
      <c r="AL659" s="105">
        <v>0</v>
      </c>
      <c r="AM659" s="105">
        <v>0</v>
      </c>
      <c r="AN659" s="105">
        <v>0</v>
      </c>
      <c r="AO659" s="21">
        <f t="shared" si="223"/>
        <v>0.2</v>
      </c>
      <c r="AP659" s="189">
        <f t="shared" si="224"/>
        <v>0.4</v>
      </c>
      <c r="AQ659" s="91" t="str">
        <f>+IF(AP659="","",IF(AND(SUM($P659:U659)=1,SUM($AC659:AH659)=1),"TERMINADA",IF(SUM($P659:U659)=0,"SIN INICIAR",IF(AP659&gt;1,"ADELANTADA",IF(AP659&lt;0.6,"CRÍTICA",IF(AP659&lt;0.95,"EN PROCESO","GESTIÓN NORMAL"))))))</f>
        <v>CRÍTICA</v>
      </c>
      <c r="AR659" s="38" t="str">
        <f t="shared" si="221"/>
        <v>L</v>
      </c>
      <c r="AS659" s="71"/>
      <c r="AT659" s="71"/>
      <c r="AU659" s="71"/>
      <c r="BA659" s="236">
        <f t="shared" si="225"/>
        <v>0.8</v>
      </c>
    </row>
    <row r="660" spans="1:53" ht="27.95" hidden="1" customHeight="1" outlineLevel="4" x14ac:dyDescent="0.2">
      <c r="A660" s="258"/>
      <c r="B660" s="273"/>
      <c r="C660" s="75" t="s">
        <v>75</v>
      </c>
      <c r="D660" s="10" t="s">
        <v>75</v>
      </c>
      <c r="E660" s="10" t="s">
        <v>636</v>
      </c>
      <c r="F660" s="29">
        <v>42376</v>
      </c>
      <c r="G660" s="29">
        <v>42724</v>
      </c>
      <c r="H660" s="10" t="s">
        <v>647</v>
      </c>
      <c r="I660" s="10" t="s">
        <v>36</v>
      </c>
      <c r="J660" s="10" t="s">
        <v>638</v>
      </c>
      <c r="K660" s="10">
        <v>75</v>
      </c>
      <c r="L660" s="6">
        <v>150000</v>
      </c>
      <c r="M660" s="6">
        <f t="shared" si="222"/>
        <v>11250000</v>
      </c>
      <c r="N660" s="103" t="s">
        <v>192</v>
      </c>
      <c r="O660" s="103" t="s">
        <v>210</v>
      </c>
      <c r="P660" s="104">
        <v>0</v>
      </c>
      <c r="Q660" s="104">
        <v>0.05</v>
      </c>
      <c r="R660" s="104">
        <v>0.05</v>
      </c>
      <c r="S660" s="104">
        <v>0.05</v>
      </c>
      <c r="T660" s="104">
        <v>0.05</v>
      </c>
      <c r="U660" s="143">
        <v>0.3</v>
      </c>
      <c r="V660" s="104">
        <v>0.05</v>
      </c>
      <c r="W660" s="104">
        <v>0.05</v>
      </c>
      <c r="X660" s="104">
        <v>0.05</v>
      </c>
      <c r="Y660" s="104">
        <v>0.05</v>
      </c>
      <c r="Z660" s="104">
        <v>0</v>
      </c>
      <c r="AA660" s="104">
        <v>0.3</v>
      </c>
      <c r="AB660" s="198">
        <f t="shared" si="216"/>
        <v>1.0000000000000002</v>
      </c>
      <c r="AC660" s="105">
        <v>0</v>
      </c>
      <c r="AD660" s="105">
        <v>0.05</v>
      </c>
      <c r="AE660" s="105">
        <v>0.05</v>
      </c>
      <c r="AF660" s="105">
        <v>0.05</v>
      </c>
      <c r="AG660" s="104">
        <v>0.05</v>
      </c>
      <c r="AH660" s="143">
        <v>0</v>
      </c>
      <c r="AI660" s="105">
        <v>0</v>
      </c>
      <c r="AJ660" s="105">
        <v>0</v>
      </c>
      <c r="AK660" s="105">
        <v>0</v>
      </c>
      <c r="AL660" s="105">
        <v>0</v>
      </c>
      <c r="AM660" s="105">
        <v>0</v>
      </c>
      <c r="AN660" s="105">
        <v>0</v>
      </c>
      <c r="AO660" s="21">
        <f t="shared" si="223"/>
        <v>0.2</v>
      </c>
      <c r="AP660" s="189">
        <f t="shared" si="224"/>
        <v>0.4</v>
      </c>
      <c r="AQ660" s="91" t="str">
        <f>+IF(AP660="","",IF(AND(SUM($P660:U660)=1,SUM($AC660:AH660)=1),"TERMINADA",IF(SUM($P660:U660)=0,"SIN INICIAR",IF(AP660&gt;1,"ADELANTADA",IF(AP660&lt;0.6,"CRÍTICA",IF(AP660&lt;0.95,"EN PROCESO","GESTIÓN NORMAL"))))))</f>
        <v>CRÍTICA</v>
      </c>
      <c r="AR660" s="38" t="str">
        <f t="shared" si="221"/>
        <v>L</v>
      </c>
      <c r="AS660" s="71"/>
      <c r="AT660" s="71" t="s">
        <v>1371</v>
      </c>
      <c r="AU660" s="71"/>
      <c r="BA660" s="236">
        <f t="shared" si="225"/>
        <v>0.8</v>
      </c>
    </row>
    <row r="661" spans="1:53" ht="27.95" hidden="1" customHeight="1" outlineLevel="4" x14ac:dyDescent="0.2">
      <c r="A661" s="258"/>
      <c r="B661" s="273"/>
      <c r="C661" s="75" t="s">
        <v>75</v>
      </c>
      <c r="D661" s="10" t="s">
        <v>75</v>
      </c>
      <c r="E661" s="10" t="s">
        <v>636</v>
      </c>
      <c r="F661" s="29">
        <v>42376</v>
      </c>
      <c r="G661" s="29">
        <v>42724</v>
      </c>
      <c r="H661" s="10" t="s">
        <v>648</v>
      </c>
      <c r="I661" s="10" t="s">
        <v>36</v>
      </c>
      <c r="J661" s="10" t="s">
        <v>638</v>
      </c>
      <c r="K661" s="10">
        <v>10</v>
      </c>
      <c r="L661" s="6">
        <v>220000</v>
      </c>
      <c r="M661" s="6">
        <f t="shared" si="222"/>
        <v>2200000</v>
      </c>
      <c r="N661" s="103" t="s">
        <v>192</v>
      </c>
      <c r="O661" s="103" t="s">
        <v>210</v>
      </c>
      <c r="P661" s="104">
        <v>0</v>
      </c>
      <c r="Q661" s="104">
        <v>0.05</v>
      </c>
      <c r="R661" s="104">
        <v>0.05</v>
      </c>
      <c r="S661" s="104">
        <v>0.05</v>
      </c>
      <c r="T661" s="104">
        <v>0.05</v>
      </c>
      <c r="U661" s="143">
        <v>0.3</v>
      </c>
      <c r="V661" s="104">
        <v>0.05</v>
      </c>
      <c r="W661" s="104">
        <v>0.05</v>
      </c>
      <c r="X661" s="104">
        <v>0.05</v>
      </c>
      <c r="Y661" s="104">
        <v>0.05</v>
      </c>
      <c r="Z661" s="104">
        <v>0</v>
      </c>
      <c r="AA661" s="104">
        <v>0.3</v>
      </c>
      <c r="AB661" s="198">
        <f t="shared" si="216"/>
        <v>1.0000000000000002</v>
      </c>
      <c r="AC661" s="105">
        <v>0</v>
      </c>
      <c r="AD661" s="105">
        <v>0.05</v>
      </c>
      <c r="AE661" s="105">
        <v>0.05</v>
      </c>
      <c r="AF661" s="105">
        <v>0.05</v>
      </c>
      <c r="AG661" s="104">
        <v>0.05</v>
      </c>
      <c r="AH661" s="143">
        <v>0</v>
      </c>
      <c r="AI661" s="105">
        <v>0</v>
      </c>
      <c r="AJ661" s="105">
        <v>0</v>
      </c>
      <c r="AK661" s="105">
        <v>0</v>
      </c>
      <c r="AL661" s="105">
        <v>0</v>
      </c>
      <c r="AM661" s="105">
        <v>0</v>
      </c>
      <c r="AN661" s="105">
        <v>0</v>
      </c>
      <c r="AO661" s="21">
        <f t="shared" si="223"/>
        <v>0.2</v>
      </c>
      <c r="AP661" s="189">
        <f t="shared" si="224"/>
        <v>0.4</v>
      </c>
      <c r="AQ661" s="91" t="str">
        <f>+IF(AP661="","",IF(AND(SUM($P661:U661)=1,SUM($AC661:AH661)=1),"TERMINADA",IF(SUM($P661:U661)=0,"SIN INICIAR",IF(AP661&gt;1,"ADELANTADA",IF(AP661&lt;0.6,"CRÍTICA",IF(AP661&lt;0.95,"EN PROCESO","GESTIÓN NORMAL"))))))</f>
        <v>CRÍTICA</v>
      </c>
      <c r="AR661" s="38" t="str">
        <f t="shared" si="221"/>
        <v>L</v>
      </c>
      <c r="AS661" s="71"/>
      <c r="AT661" s="71"/>
      <c r="AU661" s="71"/>
      <c r="BA661" s="236">
        <f t="shared" si="225"/>
        <v>0.8</v>
      </c>
    </row>
    <row r="662" spans="1:53" ht="27.95" hidden="1" customHeight="1" outlineLevel="4" x14ac:dyDescent="0.2">
      <c r="A662" s="258"/>
      <c r="B662" s="273"/>
      <c r="C662" s="75" t="s">
        <v>75</v>
      </c>
      <c r="D662" s="10" t="s">
        <v>75</v>
      </c>
      <c r="E662" s="10" t="s">
        <v>636</v>
      </c>
      <c r="F662" s="29">
        <v>42376</v>
      </c>
      <c r="G662" s="29">
        <v>42724</v>
      </c>
      <c r="H662" s="26" t="s">
        <v>1101</v>
      </c>
      <c r="I662" s="26" t="s">
        <v>36</v>
      </c>
      <c r="J662" s="26" t="s">
        <v>638</v>
      </c>
      <c r="K662" s="26">
        <v>10</v>
      </c>
      <c r="L662" s="13">
        <v>400000</v>
      </c>
      <c r="M662" s="13">
        <f t="shared" si="222"/>
        <v>4000000</v>
      </c>
      <c r="N662" s="103" t="s">
        <v>192</v>
      </c>
      <c r="O662" s="103" t="s">
        <v>210</v>
      </c>
      <c r="P662" s="104">
        <v>0</v>
      </c>
      <c r="Q662" s="104">
        <v>0.05</v>
      </c>
      <c r="R662" s="104">
        <v>0.05</v>
      </c>
      <c r="S662" s="104">
        <v>0.05</v>
      </c>
      <c r="T662" s="104">
        <v>0.05</v>
      </c>
      <c r="U662" s="143">
        <v>0.3</v>
      </c>
      <c r="V662" s="104">
        <v>0.05</v>
      </c>
      <c r="W662" s="104">
        <v>0.05</v>
      </c>
      <c r="X662" s="104">
        <v>0.05</v>
      </c>
      <c r="Y662" s="104">
        <v>0.05</v>
      </c>
      <c r="Z662" s="104">
        <v>0</v>
      </c>
      <c r="AA662" s="104">
        <v>0.3</v>
      </c>
      <c r="AB662" s="198">
        <f t="shared" si="216"/>
        <v>1.0000000000000002</v>
      </c>
      <c r="AC662" s="105">
        <v>0</v>
      </c>
      <c r="AD662" s="105">
        <v>0.05</v>
      </c>
      <c r="AE662" s="105">
        <v>0.05</v>
      </c>
      <c r="AF662" s="105">
        <v>0.05</v>
      </c>
      <c r="AG662" s="104">
        <v>0</v>
      </c>
      <c r="AH662" s="143">
        <v>0</v>
      </c>
      <c r="AI662" s="105">
        <v>0</v>
      </c>
      <c r="AJ662" s="105">
        <v>0</v>
      </c>
      <c r="AK662" s="105">
        <v>0</v>
      </c>
      <c r="AL662" s="105">
        <v>0</v>
      </c>
      <c r="AM662" s="105">
        <v>0</v>
      </c>
      <c r="AN662" s="105">
        <v>0</v>
      </c>
      <c r="AO662" s="21">
        <f t="shared" si="223"/>
        <v>0.15000000000000002</v>
      </c>
      <c r="AP662" s="189">
        <f t="shared" si="224"/>
        <v>0.30000000000000004</v>
      </c>
      <c r="AQ662" s="91" t="str">
        <f>+IF(AP662="","",IF(AND(SUM($P662:U662)=1,SUM($AC662:AH662)=1),"TERMINADA",IF(SUM($P662:U662)=0,"SIN INICIAR",IF(AP662&gt;1,"ADELANTADA",IF(AP662&lt;0.6,"CRÍTICA",IF(AP662&lt;0.95,"EN PROCESO","GESTIÓN NORMAL"))))))</f>
        <v>CRÍTICA</v>
      </c>
      <c r="AR662" s="38" t="str">
        <f t="shared" si="221"/>
        <v>L</v>
      </c>
      <c r="AS662" s="71"/>
      <c r="AT662" s="71" t="s">
        <v>1055</v>
      </c>
      <c r="AU662" s="71"/>
      <c r="BA662" s="236">
        <f t="shared" si="225"/>
        <v>0.85</v>
      </c>
    </row>
    <row r="663" spans="1:53" ht="27.95" hidden="1" customHeight="1" outlineLevel="4" x14ac:dyDescent="0.2">
      <c r="A663" s="258"/>
      <c r="B663" s="273"/>
      <c r="C663" s="75" t="s">
        <v>75</v>
      </c>
      <c r="D663" s="10" t="s">
        <v>75</v>
      </c>
      <c r="E663" s="10" t="s">
        <v>636</v>
      </c>
      <c r="F663" s="29">
        <v>42376</v>
      </c>
      <c r="G663" s="29">
        <v>42724</v>
      </c>
      <c r="H663" s="26" t="s">
        <v>649</v>
      </c>
      <c r="I663" s="26" t="s">
        <v>36</v>
      </c>
      <c r="J663" s="26" t="s">
        <v>638</v>
      </c>
      <c r="K663" s="26">
        <v>8</v>
      </c>
      <c r="L663" s="13">
        <v>200000</v>
      </c>
      <c r="M663" s="13">
        <f t="shared" si="222"/>
        <v>1600000</v>
      </c>
      <c r="N663" s="103" t="s">
        <v>192</v>
      </c>
      <c r="O663" s="103" t="s">
        <v>210</v>
      </c>
      <c r="P663" s="104">
        <v>0</v>
      </c>
      <c r="Q663" s="104">
        <v>0.05</v>
      </c>
      <c r="R663" s="104">
        <v>0.05</v>
      </c>
      <c r="S663" s="104">
        <v>0.05</v>
      </c>
      <c r="T663" s="104">
        <v>0.05</v>
      </c>
      <c r="U663" s="143">
        <v>0.3</v>
      </c>
      <c r="V663" s="104">
        <v>0.05</v>
      </c>
      <c r="W663" s="104">
        <v>0.05</v>
      </c>
      <c r="X663" s="104">
        <v>0.05</v>
      </c>
      <c r="Y663" s="104">
        <v>0.05</v>
      </c>
      <c r="Z663" s="104">
        <v>0</v>
      </c>
      <c r="AA663" s="104">
        <v>0.3</v>
      </c>
      <c r="AB663" s="198">
        <f t="shared" si="216"/>
        <v>1.0000000000000002</v>
      </c>
      <c r="AC663" s="105">
        <v>0</v>
      </c>
      <c r="AD663" s="105">
        <v>0.05</v>
      </c>
      <c r="AE663" s="105">
        <v>0.05</v>
      </c>
      <c r="AF663" s="105">
        <v>0.05</v>
      </c>
      <c r="AG663" s="104">
        <v>0.05</v>
      </c>
      <c r="AH663" s="143">
        <v>0</v>
      </c>
      <c r="AI663" s="105">
        <v>0</v>
      </c>
      <c r="AJ663" s="105">
        <v>0</v>
      </c>
      <c r="AK663" s="105">
        <v>0</v>
      </c>
      <c r="AL663" s="105">
        <v>0</v>
      </c>
      <c r="AM663" s="105">
        <v>0</v>
      </c>
      <c r="AN663" s="105">
        <v>0</v>
      </c>
      <c r="AO663" s="21">
        <f t="shared" si="223"/>
        <v>0.2</v>
      </c>
      <c r="AP663" s="189">
        <f t="shared" si="224"/>
        <v>0.4</v>
      </c>
      <c r="AQ663" s="91" t="str">
        <f>+IF(AP663="","",IF(AND(SUM($P663:U663)=1,SUM($AC663:AH663)=1),"TERMINADA",IF(SUM($P663:U663)=0,"SIN INICIAR",IF(AP663&gt;1,"ADELANTADA",IF(AP663&lt;0.6,"CRÍTICA",IF(AP663&lt;0.95,"EN PROCESO","GESTIÓN NORMAL"))))))</f>
        <v>CRÍTICA</v>
      </c>
      <c r="AR663" s="38" t="str">
        <f t="shared" si="221"/>
        <v>L</v>
      </c>
      <c r="AS663" s="71"/>
      <c r="AT663" s="71"/>
      <c r="AU663" s="71"/>
      <c r="BA663" s="236">
        <f t="shared" si="225"/>
        <v>0.8</v>
      </c>
    </row>
    <row r="664" spans="1:53" ht="27.95" hidden="1" customHeight="1" outlineLevel="4" x14ac:dyDescent="0.2">
      <c r="A664" s="258"/>
      <c r="B664" s="273"/>
      <c r="C664" s="75" t="s">
        <v>75</v>
      </c>
      <c r="D664" s="10" t="s">
        <v>75</v>
      </c>
      <c r="E664" s="10" t="s">
        <v>636</v>
      </c>
      <c r="F664" s="29">
        <v>42376</v>
      </c>
      <c r="G664" s="29">
        <v>42724</v>
      </c>
      <c r="H664" s="26" t="s">
        <v>650</v>
      </c>
      <c r="I664" s="26" t="s">
        <v>36</v>
      </c>
      <c r="J664" s="26" t="s">
        <v>638</v>
      </c>
      <c r="K664" s="26">
        <v>7</v>
      </c>
      <c r="L664" s="13">
        <v>1500000</v>
      </c>
      <c r="M664" s="13">
        <f t="shared" si="222"/>
        <v>10500000</v>
      </c>
      <c r="N664" s="103" t="s">
        <v>192</v>
      </c>
      <c r="O664" s="103" t="s">
        <v>210</v>
      </c>
      <c r="P664" s="104">
        <v>0</v>
      </c>
      <c r="Q664" s="104">
        <v>0.05</v>
      </c>
      <c r="R664" s="104">
        <v>0.05</v>
      </c>
      <c r="S664" s="104">
        <v>0.05</v>
      </c>
      <c r="T664" s="104">
        <v>0.05</v>
      </c>
      <c r="U664" s="143">
        <v>0.3</v>
      </c>
      <c r="V664" s="104">
        <v>0.05</v>
      </c>
      <c r="W664" s="104">
        <v>0.05</v>
      </c>
      <c r="X664" s="104">
        <v>0.05</v>
      </c>
      <c r="Y664" s="104">
        <v>0.05</v>
      </c>
      <c r="Z664" s="104">
        <v>0</v>
      </c>
      <c r="AA664" s="104">
        <v>0.3</v>
      </c>
      <c r="AB664" s="198">
        <f t="shared" si="216"/>
        <v>1.0000000000000002</v>
      </c>
      <c r="AC664" s="105">
        <v>0</v>
      </c>
      <c r="AD664" s="105">
        <v>0.05</v>
      </c>
      <c r="AE664" s="105">
        <v>0.05</v>
      </c>
      <c r="AF664" s="105">
        <v>0.05</v>
      </c>
      <c r="AG664" s="104">
        <v>0</v>
      </c>
      <c r="AH664" s="143">
        <v>0</v>
      </c>
      <c r="AI664" s="105">
        <v>0</v>
      </c>
      <c r="AJ664" s="105">
        <v>0</v>
      </c>
      <c r="AK664" s="105">
        <v>0</v>
      </c>
      <c r="AL664" s="105">
        <v>0</v>
      </c>
      <c r="AM664" s="105">
        <v>0</v>
      </c>
      <c r="AN664" s="105">
        <v>0</v>
      </c>
      <c r="AO664" s="21">
        <f t="shared" si="223"/>
        <v>0.15000000000000002</v>
      </c>
      <c r="AP664" s="189">
        <f t="shared" si="224"/>
        <v>0.30000000000000004</v>
      </c>
      <c r="AQ664" s="91" t="str">
        <f>+IF(AP664="","",IF(AND(SUM($P664:U664)=1,SUM($AC664:AH664)=1),"TERMINADA",IF(SUM($P664:U664)=0,"SIN INICIAR",IF(AP664&gt;1,"ADELANTADA",IF(AP664&lt;0.6,"CRÍTICA",IF(AP664&lt;0.95,"EN PROCESO","GESTIÓN NORMAL"))))))</f>
        <v>CRÍTICA</v>
      </c>
      <c r="AR664" s="38" t="str">
        <f t="shared" si="221"/>
        <v>L</v>
      </c>
      <c r="AS664" s="71"/>
      <c r="AT664" s="71" t="s">
        <v>1501</v>
      </c>
      <c r="AU664" s="71"/>
      <c r="BA664" s="236">
        <f t="shared" si="225"/>
        <v>0.85</v>
      </c>
    </row>
    <row r="665" spans="1:53" ht="27.95" hidden="1" customHeight="1" outlineLevel="4" x14ac:dyDescent="0.2">
      <c r="A665" s="258"/>
      <c r="B665" s="273"/>
      <c r="C665" s="75" t="s">
        <v>75</v>
      </c>
      <c r="D665" s="10" t="s">
        <v>75</v>
      </c>
      <c r="E665" s="10" t="s">
        <v>636</v>
      </c>
      <c r="F665" s="29">
        <v>42376</v>
      </c>
      <c r="G665" s="29">
        <v>42724</v>
      </c>
      <c r="H665" s="26" t="s">
        <v>651</v>
      </c>
      <c r="I665" s="26" t="s">
        <v>36</v>
      </c>
      <c r="J665" s="26" t="s">
        <v>638</v>
      </c>
      <c r="K665" s="26">
        <v>5</v>
      </c>
      <c r="L665" s="13">
        <v>2000000</v>
      </c>
      <c r="M665" s="13">
        <f t="shared" si="222"/>
        <v>10000000</v>
      </c>
      <c r="N665" s="103" t="s">
        <v>192</v>
      </c>
      <c r="O665" s="103" t="s">
        <v>210</v>
      </c>
      <c r="P665" s="104">
        <v>0</v>
      </c>
      <c r="Q665" s="104">
        <v>0.05</v>
      </c>
      <c r="R665" s="104">
        <v>0.05</v>
      </c>
      <c r="S665" s="104">
        <v>0.05</v>
      </c>
      <c r="T665" s="104">
        <v>0.05</v>
      </c>
      <c r="U665" s="143">
        <v>0.3</v>
      </c>
      <c r="V665" s="104">
        <v>0.05</v>
      </c>
      <c r="W665" s="104">
        <v>0.05</v>
      </c>
      <c r="X665" s="104">
        <v>0.05</v>
      </c>
      <c r="Y665" s="104">
        <v>0.05</v>
      </c>
      <c r="Z665" s="104">
        <v>0</v>
      </c>
      <c r="AA665" s="104">
        <v>0.3</v>
      </c>
      <c r="AB665" s="198">
        <f t="shared" si="216"/>
        <v>1.0000000000000002</v>
      </c>
      <c r="AC665" s="105">
        <v>0</v>
      </c>
      <c r="AD665" s="105">
        <v>0.05</v>
      </c>
      <c r="AE665" s="105">
        <v>0.05</v>
      </c>
      <c r="AF665" s="105">
        <v>0.05</v>
      </c>
      <c r="AG665" s="104">
        <v>0</v>
      </c>
      <c r="AH665" s="143">
        <v>0</v>
      </c>
      <c r="AI665" s="105">
        <v>0</v>
      </c>
      <c r="AJ665" s="105">
        <v>0</v>
      </c>
      <c r="AK665" s="105">
        <v>0</v>
      </c>
      <c r="AL665" s="105">
        <v>0</v>
      </c>
      <c r="AM665" s="105">
        <v>0</v>
      </c>
      <c r="AN665" s="105">
        <v>0</v>
      </c>
      <c r="AO665" s="21">
        <f t="shared" si="223"/>
        <v>0.15000000000000002</v>
      </c>
      <c r="AP665" s="189">
        <f t="shared" si="224"/>
        <v>0.30000000000000004</v>
      </c>
      <c r="AQ665" s="91" t="str">
        <f>+IF(AP665="","",IF(AND(SUM($P665:U665)=1,SUM($AC665:AH665)=1),"TERMINADA",IF(SUM($P665:U665)=0,"SIN INICIAR",IF(AP665&gt;1,"ADELANTADA",IF(AP665&lt;0.6,"CRÍTICA",IF(AP665&lt;0.95,"EN PROCESO","GESTIÓN NORMAL"))))))</f>
        <v>CRÍTICA</v>
      </c>
      <c r="AR665" s="38" t="str">
        <f t="shared" si="221"/>
        <v>L</v>
      </c>
      <c r="AS665" s="71"/>
      <c r="AT665" s="71" t="s">
        <v>1372</v>
      </c>
      <c r="AU665" s="71"/>
      <c r="BA665" s="236">
        <f t="shared" si="225"/>
        <v>0.85</v>
      </c>
    </row>
    <row r="666" spans="1:53" ht="27.95" hidden="1" customHeight="1" outlineLevel="4" x14ac:dyDescent="0.2">
      <c r="A666" s="258"/>
      <c r="B666" s="273"/>
      <c r="C666" s="75" t="s">
        <v>75</v>
      </c>
      <c r="D666" s="10" t="s">
        <v>75</v>
      </c>
      <c r="E666" s="10" t="s">
        <v>636</v>
      </c>
      <c r="F666" s="29">
        <v>42376</v>
      </c>
      <c r="G666" s="29">
        <v>42724</v>
      </c>
      <c r="H666" s="26" t="s">
        <v>652</v>
      </c>
      <c r="I666" s="26" t="s">
        <v>36</v>
      </c>
      <c r="J666" s="26" t="s">
        <v>638</v>
      </c>
      <c r="K666" s="26">
        <v>6</v>
      </c>
      <c r="L666" s="13">
        <v>5000000</v>
      </c>
      <c r="M666" s="13">
        <f t="shared" si="222"/>
        <v>30000000</v>
      </c>
      <c r="N666" s="103" t="s">
        <v>192</v>
      </c>
      <c r="O666" s="103" t="s">
        <v>210</v>
      </c>
      <c r="P666" s="104">
        <v>0</v>
      </c>
      <c r="Q666" s="104">
        <v>0.05</v>
      </c>
      <c r="R666" s="104">
        <v>0.05</v>
      </c>
      <c r="S666" s="104">
        <v>0.05</v>
      </c>
      <c r="T666" s="104">
        <v>0.05</v>
      </c>
      <c r="U666" s="143">
        <v>0.3</v>
      </c>
      <c r="V666" s="104">
        <v>0.05</v>
      </c>
      <c r="W666" s="104">
        <v>0.05</v>
      </c>
      <c r="X666" s="104">
        <v>0.05</v>
      </c>
      <c r="Y666" s="104">
        <v>0.05</v>
      </c>
      <c r="Z666" s="104">
        <v>0</v>
      </c>
      <c r="AA666" s="104">
        <v>0.3</v>
      </c>
      <c r="AB666" s="198">
        <f t="shared" si="216"/>
        <v>1.0000000000000002</v>
      </c>
      <c r="AC666" s="105">
        <v>0</v>
      </c>
      <c r="AD666" s="105">
        <v>0</v>
      </c>
      <c r="AE666" s="105">
        <v>0</v>
      </c>
      <c r="AF666" s="105">
        <v>0</v>
      </c>
      <c r="AG666" s="104">
        <v>0</v>
      </c>
      <c r="AH666" s="143">
        <v>0</v>
      </c>
      <c r="AI666" s="105">
        <v>0</v>
      </c>
      <c r="AJ666" s="105">
        <v>0</v>
      </c>
      <c r="AK666" s="105">
        <v>0</v>
      </c>
      <c r="AL666" s="105">
        <v>0</v>
      </c>
      <c r="AM666" s="105">
        <v>0</v>
      </c>
      <c r="AN666" s="105">
        <v>0</v>
      </c>
      <c r="AO666" s="21">
        <f t="shared" si="223"/>
        <v>0</v>
      </c>
      <c r="AP666" s="189">
        <f t="shared" si="224"/>
        <v>0</v>
      </c>
      <c r="AQ666" s="91" t="str">
        <f>+IF(AP666="","",IF(AND(SUM($P666:U666)=1,SUM($AC666:AH666)=1),"TERMINADA",IF(SUM($P666:U666)=0,"SIN INICIAR",IF(AP666&gt;1,"ADELANTADA",IF(AP666&lt;0.6,"CRÍTICA",IF(AP666&lt;0.95,"EN PROCESO","GESTIÓN NORMAL"))))))</f>
        <v>CRÍTICA</v>
      </c>
      <c r="AR666" s="38" t="str">
        <f t="shared" si="221"/>
        <v>L</v>
      </c>
      <c r="AS666" s="71"/>
      <c r="AT666" s="71"/>
      <c r="AU666" s="71"/>
      <c r="BA666" s="236">
        <f t="shared" si="225"/>
        <v>1</v>
      </c>
    </row>
    <row r="667" spans="1:53" ht="27.95" hidden="1" customHeight="1" outlineLevel="4" x14ac:dyDescent="0.2">
      <c r="A667" s="258"/>
      <c r="B667" s="273"/>
      <c r="C667" s="75" t="s">
        <v>75</v>
      </c>
      <c r="D667" s="10" t="s">
        <v>75</v>
      </c>
      <c r="E667" s="10" t="s">
        <v>636</v>
      </c>
      <c r="F667" s="29">
        <v>42376</v>
      </c>
      <c r="G667" s="29">
        <v>42724</v>
      </c>
      <c r="H667" s="26" t="s">
        <v>653</v>
      </c>
      <c r="I667" s="26" t="s">
        <v>36</v>
      </c>
      <c r="J667" s="26" t="s">
        <v>638</v>
      </c>
      <c r="K667" s="26">
        <v>5</v>
      </c>
      <c r="L667" s="13">
        <v>150000</v>
      </c>
      <c r="M667" s="13">
        <f t="shared" si="222"/>
        <v>750000</v>
      </c>
      <c r="N667" s="103" t="s">
        <v>192</v>
      </c>
      <c r="O667" s="103" t="s">
        <v>210</v>
      </c>
      <c r="P667" s="104">
        <v>0</v>
      </c>
      <c r="Q667" s="104">
        <v>0.05</v>
      </c>
      <c r="R667" s="104">
        <v>0.05</v>
      </c>
      <c r="S667" s="104">
        <v>0.05</v>
      </c>
      <c r="T667" s="104">
        <v>0.05</v>
      </c>
      <c r="U667" s="143">
        <v>0.3</v>
      </c>
      <c r="V667" s="104">
        <v>0.05</v>
      </c>
      <c r="W667" s="104">
        <v>0.05</v>
      </c>
      <c r="X667" s="104">
        <v>0.05</v>
      </c>
      <c r="Y667" s="104">
        <v>0.05</v>
      </c>
      <c r="Z667" s="104">
        <v>0</v>
      </c>
      <c r="AA667" s="104">
        <v>0.3</v>
      </c>
      <c r="AB667" s="198">
        <f t="shared" si="216"/>
        <v>1.0000000000000002</v>
      </c>
      <c r="AC667" s="105">
        <v>0</v>
      </c>
      <c r="AD667" s="105">
        <v>0.05</v>
      </c>
      <c r="AE667" s="105">
        <v>0.05</v>
      </c>
      <c r="AF667" s="105">
        <v>0.05</v>
      </c>
      <c r="AG667" s="104">
        <v>0.05</v>
      </c>
      <c r="AH667" s="143">
        <v>0</v>
      </c>
      <c r="AI667" s="105">
        <v>0</v>
      </c>
      <c r="AJ667" s="105">
        <v>0</v>
      </c>
      <c r="AK667" s="105">
        <v>0</v>
      </c>
      <c r="AL667" s="105">
        <v>0</v>
      </c>
      <c r="AM667" s="105">
        <v>0</v>
      </c>
      <c r="AN667" s="105">
        <v>0</v>
      </c>
      <c r="AO667" s="21">
        <f t="shared" si="223"/>
        <v>0.2</v>
      </c>
      <c r="AP667" s="189">
        <f t="shared" si="224"/>
        <v>0.4</v>
      </c>
      <c r="AQ667" s="91" t="str">
        <f>+IF(AP667="","",IF(AND(SUM($P667:U667)=1,SUM($AC667:AH667)=1),"TERMINADA",IF(SUM($P667:U667)=0,"SIN INICIAR",IF(AP667&gt;1,"ADELANTADA",IF(AP667&lt;0.6,"CRÍTICA",IF(AP667&lt;0.95,"EN PROCESO","GESTIÓN NORMAL"))))))</f>
        <v>CRÍTICA</v>
      </c>
      <c r="AR667" s="38" t="str">
        <f t="shared" si="221"/>
        <v>L</v>
      </c>
      <c r="AS667" s="71"/>
      <c r="AT667" s="71"/>
      <c r="AU667" s="71"/>
      <c r="BA667" s="236">
        <f t="shared" si="225"/>
        <v>0.8</v>
      </c>
    </row>
    <row r="668" spans="1:53" ht="27.95" hidden="1" customHeight="1" outlineLevel="4" x14ac:dyDescent="0.2">
      <c r="A668" s="258"/>
      <c r="B668" s="273"/>
      <c r="C668" s="75" t="s">
        <v>75</v>
      </c>
      <c r="D668" s="10" t="s">
        <v>75</v>
      </c>
      <c r="E668" s="10" t="s">
        <v>636</v>
      </c>
      <c r="F668" s="29">
        <v>42376</v>
      </c>
      <c r="G668" s="29">
        <v>42724</v>
      </c>
      <c r="H668" s="26" t="s">
        <v>654</v>
      </c>
      <c r="I668" s="26" t="s">
        <v>36</v>
      </c>
      <c r="J668" s="26" t="s">
        <v>638</v>
      </c>
      <c r="K668" s="26">
        <v>22</v>
      </c>
      <c r="L668" s="13">
        <v>200000</v>
      </c>
      <c r="M668" s="13">
        <f t="shared" si="222"/>
        <v>4400000</v>
      </c>
      <c r="N668" s="103" t="s">
        <v>192</v>
      </c>
      <c r="O668" s="103" t="s">
        <v>210</v>
      </c>
      <c r="P668" s="104">
        <v>0</v>
      </c>
      <c r="Q668" s="104">
        <v>0.05</v>
      </c>
      <c r="R668" s="104">
        <v>0.05</v>
      </c>
      <c r="S668" s="104">
        <v>0.05</v>
      </c>
      <c r="T668" s="104">
        <v>0.05</v>
      </c>
      <c r="U668" s="143">
        <v>0.3</v>
      </c>
      <c r="V668" s="104">
        <v>0.05</v>
      </c>
      <c r="W668" s="104">
        <v>0.05</v>
      </c>
      <c r="X668" s="104">
        <v>0.05</v>
      </c>
      <c r="Y668" s="104">
        <v>0.05</v>
      </c>
      <c r="Z668" s="104">
        <v>0</v>
      </c>
      <c r="AA668" s="104">
        <v>0.3</v>
      </c>
      <c r="AB668" s="198">
        <f t="shared" si="216"/>
        <v>1.0000000000000002</v>
      </c>
      <c r="AC668" s="105">
        <v>0</v>
      </c>
      <c r="AD668" s="105">
        <v>0.05</v>
      </c>
      <c r="AE668" s="105">
        <v>0.05</v>
      </c>
      <c r="AF668" s="105">
        <v>0.05</v>
      </c>
      <c r="AG668" s="104">
        <v>0.05</v>
      </c>
      <c r="AH668" s="143">
        <v>0</v>
      </c>
      <c r="AI668" s="105">
        <v>0</v>
      </c>
      <c r="AJ668" s="105">
        <v>0</v>
      </c>
      <c r="AK668" s="105">
        <v>0</v>
      </c>
      <c r="AL668" s="105">
        <v>0</v>
      </c>
      <c r="AM668" s="105">
        <v>0</v>
      </c>
      <c r="AN668" s="105">
        <v>0</v>
      </c>
      <c r="AO668" s="21">
        <f t="shared" si="223"/>
        <v>0.2</v>
      </c>
      <c r="AP668" s="189">
        <f t="shared" si="224"/>
        <v>0.4</v>
      </c>
      <c r="AQ668" s="91" t="str">
        <f>+IF(AP668="","",IF(AND(SUM($P668:U668)=1,SUM($AC668:AH668)=1),"TERMINADA",IF(SUM($P668:U668)=0,"SIN INICIAR",IF(AP668&gt;1,"ADELANTADA",IF(AP668&lt;0.6,"CRÍTICA",IF(AP668&lt;0.95,"EN PROCESO","GESTIÓN NORMAL"))))))</f>
        <v>CRÍTICA</v>
      </c>
      <c r="AR668" s="38" t="str">
        <f t="shared" si="221"/>
        <v>L</v>
      </c>
      <c r="AS668" s="71"/>
      <c r="AT668" s="71"/>
      <c r="AU668" s="71"/>
      <c r="BA668" s="236">
        <f t="shared" si="225"/>
        <v>0.8</v>
      </c>
    </row>
    <row r="669" spans="1:53" ht="27.95" hidden="1" customHeight="1" outlineLevel="4" x14ac:dyDescent="0.2">
      <c r="A669" s="258"/>
      <c r="B669" s="273"/>
      <c r="C669" s="75" t="s">
        <v>75</v>
      </c>
      <c r="D669" s="10" t="s">
        <v>75</v>
      </c>
      <c r="E669" s="10" t="s">
        <v>636</v>
      </c>
      <c r="F669" s="29">
        <v>42376</v>
      </c>
      <c r="G669" s="29">
        <v>42724</v>
      </c>
      <c r="H669" s="26" t="s">
        <v>655</v>
      </c>
      <c r="I669" s="26" t="s">
        <v>36</v>
      </c>
      <c r="J669" s="26" t="s">
        <v>638</v>
      </c>
      <c r="K669" s="26">
        <v>8</v>
      </c>
      <c r="L669" s="13">
        <v>1500000</v>
      </c>
      <c r="M669" s="13">
        <f t="shared" si="222"/>
        <v>12000000</v>
      </c>
      <c r="N669" s="103" t="s">
        <v>192</v>
      </c>
      <c r="O669" s="103" t="s">
        <v>210</v>
      </c>
      <c r="P669" s="104">
        <v>0</v>
      </c>
      <c r="Q669" s="104">
        <v>0.05</v>
      </c>
      <c r="R669" s="104">
        <v>0.05</v>
      </c>
      <c r="S669" s="104">
        <v>0.05</v>
      </c>
      <c r="T669" s="104">
        <v>0.05</v>
      </c>
      <c r="U669" s="143">
        <v>0.3</v>
      </c>
      <c r="V669" s="104">
        <v>0.05</v>
      </c>
      <c r="W669" s="104">
        <v>0.05</v>
      </c>
      <c r="X669" s="104">
        <v>0.05</v>
      </c>
      <c r="Y669" s="104">
        <v>0.05</v>
      </c>
      <c r="Z669" s="104">
        <v>0</v>
      </c>
      <c r="AA669" s="104">
        <v>0.3</v>
      </c>
      <c r="AB669" s="198">
        <f t="shared" si="216"/>
        <v>1.0000000000000002</v>
      </c>
      <c r="AC669" s="105">
        <v>0</v>
      </c>
      <c r="AD669" s="105">
        <v>0.05</v>
      </c>
      <c r="AE669" s="105">
        <v>0.05</v>
      </c>
      <c r="AF669" s="105">
        <v>0.05</v>
      </c>
      <c r="AG669" s="104">
        <v>0.03</v>
      </c>
      <c r="AH669" s="143">
        <v>0</v>
      </c>
      <c r="AI669" s="105">
        <v>0</v>
      </c>
      <c r="AJ669" s="105">
        <v>0</v>
      </c>
      <c r="AK669" s="105">
        <v>0</v>
      </c>
      <c r="AL669" s="105">
        <v>0</v>
      </c>
      <c r="AM669" s="105">
        <v>0</v>
      </c>
      <c r="AN669" s="105">
        <v>0</v>
      </c>
      <c r="AO669" s="21">
        <f t="shared" si="223"/>
        <v>0.18000000000000002</v>
      </c>
      <c r="AP669" s="189">
        <f t="shared" si="224"/>
        <v>0.36000000000000004</v>
      </c>
      <c r="AQ669" s="91" t="str">
        <f>+IF(AP669="","",IF(AND(SUM($P669:U669)=1,SUM($AC669:AH669)=1),"TERMINADA",IF(SUM($P669:U669)=0,"SIN INICIAR",IF(AP669&gt;1,"ADELANTADA",IF(AP669&lt;0.6,"CRÍTICA",IF(AP669&lt;0.95,"EN PROCESO","GESTIÓN NORMAL"))))))</f>
        <v>CRÍTICA</v>
      </c>
      <c r="AR669" s="38" t="str">
        <f t="shared" si="221"/>
        <v>L</v>
      </c>
      <c r="AS669" s="71"/>
      <c r="AT669" s="71"/>
      <c r="AU669" s="71"/>
      <c r="BA669" s="236">
        <f t="shared" si="225"/>
        <v>0.82</v>
      </c>
    </row>
    <row r="670" spans="1:53" ht="47.1" hidden="1" customHeight="1" outlineLevel="3" x14ac:dyDescent="0.2">
      <c r="A670" s="258"/>
      <c r="B670" s="273"/>
      <c r="C670" s="250" t="s">
        <v>1354</v>
      </c>
      <c r="D670" s="269"/>
      <c r="E670" s="269"/>
      <c r="F670" s="82"/>
      <c r="G670" s="82"/>
      <c r="H670" s="1"/>
      <c r="I670" s="1"/>
      <c r="J670" s="82"/>
      <c r="K670" s="82"/>
      <c r="L670" s="82"/>
      <c r="M670" s="82"/>
      <c r="N670" s="68"/>
      <c r="O670" s="68"/>
      <c r="P670" s="69"/>
      <c r="Q670" s="69"/>
      <c r="R670" s="69"/>
      <c r="S670" s="69"/>
      <c r="T670" s="69"/>
      <c r="U670" s="144"/>
      <c r="V670" s="69"/>
      <c r="W670" s="69"/>
      <c r="X670" s="69"/>
      <c r="Y670" s="69"/>
      <c r="Z670" s="69"/>
      <c r="AA670" s="69"/>
      <c r="AB670" s="200"/>
      <c r="AC670" s="69"/>
      <c r="AD670" s="69"/>
      <c r="AE670" s="69"/>
      <c r="AF670" s="69"/>
      <c r="AG670" s="69"/>
      <c r="AH670" s="144"/>
      <c r="AI670" s="69"/>
      <c r="AJ670" s="69"/>
      <c r="AK670" s="69"/>
      <c r="AL670" s="69"/>
      <c r="AM670" s="69"/>
      <c r="AN670" s="182"/>
      <c r="AO670" s="190">
        <f>SUBTOTAL(1,AO651:AO669)</f>
        <v>0.1805263157894737</v>
      </c>
      <c r="AP670" s="190">
        <f>SUBTOTAL(1,AP651:AP669)</f>
        <v>0.3610526315789474</v>
      </c>
      <c r="AQ670" s="91" t="str">
        <f>+IF(AP670="","",IF(AP670&gt;1,"ADELANTADA",IF(AP670&lt;0.6,"CRÍTICA",IF(AP670&lt;0.95,"EN PROCESO","GESTIÓN NORMAL"))))</f>
        <v>CRÍTICA</v>
      </c>
      <c r="AR670" s="38" t="str">
        <f t="shared" si="221"/>
        <v>L</v>
      </c>
      <c r="AS670" s="71"/>
      <c r="AT670" s="71"/>
      <c r="AU670" s="71"/>
      <c r="BA670" s="236">
        <f t="shared" si="225"/>
        <v>0.81947368421052635</v>
      </c>
    </row>
    <row r="671" spans="1:53" ht="27.95" hidden="1" customHeight="1" outlineLevel="4" x14ac:dyDescent="0.2">
      <c r="A671" s="258"/>
      <c r="B671" s="273"/>
      <c r="C671" s="75" t="s">
        <v>962</v>
      </c>
      <c r="D671" s="10" t="s">
        <v>962</v>
      </c>
      <c r="E671" s="10" t="s">
        <v>677</v>
      </c>
      <c r="F671" s="29">
        <v>42430</v>
      </c>
      <c r="G671" s="29">
        <v>42719</v>
      </c>
      <c r="H671" s="26" t="s">
        <v>671</v>
      </c>
      <c r="I671" s="26" t="s">
        <v>36</v>
      </c>
      <c r="J671" s="26" t="s">
        <v>678</v>
      </c>
      <c r="K671" s="26">
        <v>1</v>
      </c>
      <c r="L671" s="13">
        <v>350000000</v>
      </c>
      <c r="M671" s="13">
        <f>+L671*K671</f>
        <v>350000000</v>
      </c>
      <c r="N671" s="103" t="s">
        <v>205</v>
      </c>
      <c r="O671" s="103" t="s">
        <v>210</v>
      </c>
      <c r="P671" s="104">
        <v>0</v>
      </c>
      <c r="Q671" s="104">
        <v>0</v>
      </c>
      <c r="R671" s="104">
        <v>0.1</v>
      </c>
      <c r="S671" s="104">
        <v>0</v>
      </c>
      <c r="T671" s="104">
        <v>0</v>
      </c>
      <c r="U671" s="143">
        <v>0.9</v>
      </c>
      <c r="V671" s="104">
        <v>0</v>
      </c>
      <c r="W671" s="104">
        <v>0</v>
      </c>
      <c r="X671" s="104">
        <v>0</v>
      </c>
      <c r="Y671" s="104">
        <v>0</v>
      </c>
      <c r="Z671" s="104">
        <v>0</v>
      </c>
      <c r="AA671" s="104">
        <v>0</v>
      </c>
      <c r="AB671" s="198">
        <f t="shared" si="216"/>
        <v>1</v>
      </c>
      <c r="AC671" s="105">
        <v>0</v>
      </c>
      <c r="AD671" s="105">
        <v>0</v>
      </c>
      <c r="AE671" s="105">
        <v>0.1</v>
      </c>
      <c r="AF671" s="105">
        <v>0</v>
      </c>
      <c r="AG671" s="104">
        <v>0</v>
      </c>
      <c r="AH671" s="143">
        <v>0</v>
      </c>
      <c r="AI671" s="105">
        <v>0</v>
      </c>
      <c r="AJ671" s="105">
        <v>0</v>
      </c>
      <c r="AK671" s="105">
        <v>0</v>
      </c>
      <c r="AL671" s="105">
        <v>0</v>
      </c>
      <c r="AM671" s="105">
        <v>0</v>
      </c>
      <c r="AN671" s="105">
        <v>0</v>
      </c>
      <c r="AO671" s="21">
        <f t="shared" ref="AO671:AO677" si="226">SUM(AC671:AN671)</f>
        <v>0.1</v>
      </c>
      <c r="AP671" s="189">
        <f t="shared" ref="AP671:AP677" si="227">+IFERROR(SUM(AC671:AH671)/SUM(P671:U671),"")</f>
        <v>0.1</v>
      </c>
      <c r="AQ671" s="91" t="str">
        <f>+IF(AP671="","",IF(AND(SUM($P671:U671)=1,SUM($AC671:AH671)=1),"TERMINADA",IF(SUM($P671:U671)=0,"SIN INICIAR",IF(AP671&gt;1,"ADELANTADA",IF(AP671&lt;0.6,"CRÍTICA",IF(AP671&lt;0.95,"EN PROCESO","GESTIÓN NORMAL"))))))</f>
        <v>CRÍTICA</v>
      </c>
      <c r="AR671" s="38" t="str">
        <f t="shared" si="221"/>
        <v>L</v>
      </c>
      <c r="AS671" s="71" t="s">
        <v>1061</v>
      </c>
      <c r="AT671" s="71" t="s">
        <v>1061</v>
      </c>
      <c r="AU671" s="71" t="s">
        <v>1660</v>
      </c>
      <c r="BA671" s="236">
        <f t="shared" si="225"/>
        <v>0.9</v>
      </c>
    </row>
    <row r="672" spans="1:53" ht="27.95" hidden="1" customHeight="1" outlineLevel="4" x14ac:dyDescent="0.2">
      <c r="A672" s="258"/>
      <c r="B672" s="273"/>
      <c r="C672" s="75" t="s">
        <v>962</v>
      </c>
      <c r="D672" s="10" t="s">
        <v>962</v>
      </c>
      <c r="E672" s="10" t="s">
        <v>675</v>
      </c>
      <c r="F672" s="29">
        <v>42401</v>
      </c>
      <c r="G672" s="29">
        <v>42551</v>
      </c>
      <c r="H672" s="26" t="s">
        <v>671</v>
      </c>
      <c r="I672" s="26" t="s">
        <v>549</v>
      </c>
      <c r="J672" s="26" t="s">
        <v>672</v>
      </c>
      <c r="K672" s="26">
        <v>0</v>
      </c>
      <c r="L672" s="13">
        <v>0</v>
      </c>
      <c r="M672" s="13">
        <v>0</v>
      </c>
      <c r="N672" s="103" t="s">
        <v>193</v>
      </c>
      <c r="O672" s="103" t="s">
        <v>905</v>
      </c>
      <c r="P672" s="104">
        <v>0</v>
      </c>
      <c r="Q672" s="104">
        <v>0</v>
      </c>
      <c r="R672" s="104">
        <v>0.1</v>
      </c>
      <c r="S672" s="104">
        <v>0</v>
      </c>
      <c r="T672" s="104">
        <v>0</v>
      </c>
      <c r="U672" s="143">
        <v>0.9</v>
      </c>
      <c r="V672" s="104">
        <v>0</v>
      </c>
      <c r="W672" s="104">
        <v>0</v>
      </c>
      <c r="X672" s="104">
        <v>0</v>
      </c>
      <c r="Y672" s="104">
        <v>0</v>
      </c>
      <c r="Z672" s="104">
        <v>0</v>
      </c>
      <c r="AA672" s="104">
        <v>0</v>
      </c>
      <c r="AB672" s="198">
        <f t="shared" si="216"/>
        <v>1</v>
      </c>
      <c r="AC672" s="105">
        <v>0</v>
      </c>
      <c r="AD672" s="105">
        <v>0</v>
      </c>
      <c r="AE672" s="105">
        <v>0.1</v>
      </c>
      <c r="AF672" s="105">
        <v>0</v>
      </c>
      <c r="AG672" s="104">
        <v>0</v>
      </c>
      <c r="AH672" s="143">
        <v>0</v>
      </c>
      <c r="AI672" s="105">
        <v>0</v>
      </c>
      <c r="AJ672" s="105">
        <v>0</v>
      </c>
      <c r="AK672" s="105">
        <v>0</v>
      </c>
      <c r="AL672" s="105">
        <v>0</v>
      </c>
      <c r="AM672" s="105">
        <v>0</v>
      </c>
      <c r="AN672" s="105">
        <v>0</v>
      </c>
      <c r="AO672" s="21">
        <f t="shared" si="226"/>
        <v>0.1</v>
      </c>
      <c r="AP672" s="189">
        <f t="shared" si="227"/>
        <v>0.1</v>
      </c>
      <c r="AQ672" s="91" t="str">
        <f>+IF(AP672="","",IF(AND(SUM($P672:U672)=1,SUM($AC672:AH672)=1),"TERMINADA",IF(SUM($P672:U672)=0,"SIN INICIAR",IF(AP672&gt;1,"ADELANTADA",IF(AP672&lt;0.6,"CRÍTICA",IF(AP672&lt;0.95,"EN PROCESO","GESTIÓN NORMAL"))))))</f>
        <v>CRÍTICA</v>
      </c>
      <c r="AR672" s="38" t="str">
        <f t="shared" si="221"/>
        <v>L</v>
      </c>
      <c r="AS672" s="71" t="s">
        <v>1061</v>
      </c>
      <c r="AT672" s="71" t="s">
        <v>1061</v>
      </c>
      <c r="AU672" s="71"/>
      <c r="BA672" s="236">
        <f t="shared" si="225"/>
        <v>0.9</v>
      </c>
    </row>
    <row r="673" spans="1:53" ht="27.95" hidden="1" customHeight="1" outlineLevel="4" x14ac:dyDescent="0.2">
      <c r="A673" s="258"/>
      <c r="B673" s="273"/>
      <c r="C673" s="75" t="s">
        <v>962</v>
      </c>
      <c r="D673" s="10" t="s">
        <v>962</v>
      </c>
      <c r="E673" s="10" t="s">
        <v>676</v>
      </c>
      <c r="F673" s="29">
        <v>42401</v>
      </c>
      <c r="G673" s="29">
        <v>42551</v>
      </c>
      <c r="H673" s="26" t="s">
        <v>671</v>
      </c>
      <c r="I673" s="26" t="s">
        <v>549</v>
      </c>
      <c r="J673" s="26" t="s">
        <v>672</v>
      </c>
      <c r="K673" s="26">
        <v>0</v>
      </c>
      <c r="L673" s="13">
        <v>0</v>
      </c>
      <c r="M673" s="13">
        <v>0</v>
      </c>
      <c r="N673" s="103" t="s">
        <v>193</v>
      </c>
      <c r="O673" s="103" t="s">
        <v>905</v>
      </c>
      <c r="P673" s="104">
        <v>0</v>
      </c>
      <c r="Q673" s="104">
        <v>0</v>
      </c>
      <c r="R673" s="104">
        <v>0.1</v>
      </c>
      <c r="S673" s="104">
        <v>0</v>
      </c>
      <c r="T673" s="104">
        <v>0</v>
      </c>
      <c r="U673" s="143">
        <v>0.9</v>
      </c>
      <c r="V673" s="104">
        <v>0</v>
      </c>
      <c r="W673" s="104">
        <v>0</v>
      </c>
      <c r="X673" s="104">
        <v>0</v>
      </c>
      <c r="Y673" s="104">
        <v>0</v>
      </c>
      <c r="Z673" s="104">
        <v>0</v>
      </c>
      <c r="AA673" s="104">
        <v>0</v>
      </c>
      <c r="AB673" s="198">
        <f t="shared" si="216"/>
        <v>1</v>
      </c>
      <c r="AC673" s="105">
        <v>0</v>
      </c>
      <c r="AD673" s="105">
        <v>0</v>
      </c>
      <c r="AE673" s="105">
        <v>0.1</v>
      </c>
      <c r="AF673" s="105">
        <v>0</v>
      </c>
      <c r="AG673" s="104">
        <v>0</v>
      </c>
      <c r="AH673" s="143">
        <v>0</v>
      </c>
      <c r="AI673" s="105">
        <v>0</v>
      </c>
      <c r="AJ673" s="105">
        <v>0</v>
      </c>
      <c r="AK673" s="105">
        <v>0</v>
      </c>
      <c r="AL673" s="105">
        <v>0</v>
      </c>
      <c r="AM673" s="105">
        <v>0</v>
      </c>
      <c r="AN673" s="105">
        <v>0</v>
      </c>
      <c r="AO673" s="21">
        <f t="shared" si="226"/>
        <v>0.1</v>
      </c>
      <c r="AP673" s="189">
        <f t="shared" si="227"/>
        <v>0.1</v>
      </c>
      <c r="AQ673" s="91" t="str">
        <f>+IF(AP673="","",IF(AND(SUM($P673:U673)=1,SUM($AC673:AH673)=1),"TERMINADA",IF(SUM($P673:U673)=0,"SIN INICIAR",IF(AP673&gt;1,"ADELANTADA",IF(AP673&lt;0.6,"CRÍTICA",IF(AP673&lt;0.95,"EN PROCESO","GESTIÓN NORMAL"))))))</f>
        <v>CRÍTICA</v>
      </c>
      <c r="AR673" s="38" t="str">
        <f t="shared" si="221"/>
        <v>L</v>
      </c>
      <c r="AS673" s="71" t="s">
        <v>1061</v>
      </c>
      <c r="AT673" s="71" t="s">
        <v>1061</v>
      </c>
      <c r="AU673" s="71"/>
      <c r="BA673" s="236">
        <f t="shared" si="225"/>
        <v>0.9</v>
      </c>
    </row>
    <row r="674" spans="1:53" ht="27.95" hidden="1" customHeight="1" outlineLevel="4" x14ac:dyDescent="0.2">
      <c r="A674" s="258"/>
      <c r="B674" s="273"/>
      <c r="C674" s="75" t="s">
        <v>962</v>
      </c>
      <c r="D674" s="10" t="s">
        <v>962</v>
      </c>
      <c r="E674" s="10" t="s">
        <v>679</v>
      </c>
      <c r="F674" s="29">
        <v>42536</v>
      </c>
      <c r="G674" s="29">
        <v>42551</v>
      </c>
      <c r="H674" s="26" t="s">
        <v>671</v>
      </c>
      <c r="I674" s="26" t="s">
        <v>36</v>
      </c>
      <c r="J674" s="26" t="s">
        <v>680</v>
      </c>
      <c r="K674" s="26">
        <v>1</v>
      </c>
      <c r="L674" s="13">
        <v>120000000</v>
      </c>
      <c r="M674" s="13">
        <f>+L674*K674</f>
        <v>120000000</v>
      </c>
      <c r="N674" s="103" t="s">
        <v>905</v>
      </c>
      <c r="O674" s="103" t="s">
        <v>905</v>
      </c>
      <c r="P674" s="104">
        <v>0</v>
      </c>
      <c r="Q674" s="104">
        <v>0</v>
      </c>
      <c r="R674" s="104">
        <v>0.1</v>
      </c>
      <c r="S674" s="104">
        <v>0</v>
      </c>
      <c r="T674" s="104">
        <v>0</v>
      </c>
      <c r="U674" s="143">
        <v>0.9</v>
      </c>
      <c r="V674" s="104">
        <v>0</v>
      </c>
      <c r="W674" s="104">
        <v>0</v>
      </c>
      <c r="X674" s="104">
        <v>0</v>
      </c>
      <c r="Y674" s="104">
        <v>0</v>
      </c>
      <c r="Z674" s="104">
        <v>0</v>
      </c>
      <c r="AA674" s="104">
        <v>0</v>
      </c>
      <c r="AB674" s="198">
        <f t="shared" si="216"/>
        <v>1</v>
      </c>
      <c r="AC674" s="105">
        <v>0</v>
      </c>
      <c r="AD674" s="105">
        <v>0</v>
      </c>
      <c r="AE674" s="105">
        <v>0.1</v>
      </c>
      <c r="AF674" s="105">
        <v>0</v>
      </c>
      <c r="AG674" s="104">
        <v>0</v>
      </c>
      <c r="AH674" s="143">
        <v>0</v>
      </c>
      <c r="AI674" s="105">
        <v>0</v>
      </c>
      <c r="AJ674" s="105">
        <v>0</v>
      </c>
      <c r="AK674" s="105">
        <v>0</v>
      </c>
      <c r="AL674" s="105">
        <v>0</v>
      </c>
      <c r="AM674" s="105">
        <v>0</v>
      </c>
      <c r="AN674" s="105">
        <v>0</v>
      </c>
      <c r="AO674" s="21">
        <f t="shared" si="226"/>
        <v>0.1</v>
      </c>
      <c r="AP674" s="189">
        <f t="shared" si="227"/>
        <v>0.1</v>
      </c>
      <c r="AQ674" s="91" t="str">
        <f>+IF(AP674="","",IF(AND(SUM($P674:U674)=1,SUM($AC674:AH674)=1),"TERMINADA",IF(SUM($P674:U674)=0,"SIN INICIAR",IF(AP674&gt;1,"ADELANTADA",IF(AP674&lt;0.6,"CRÍTICA",IF(AP674&lt;0.95,"EN PROCESO","GESTIÓN NORMAL"))))))</f>
        <v>CRÍTICA</v>
      </c>
      <c r="AR674" s="38" t="str">
        <f t="shared" si="221"/>
        <v>L</v>
      </c>
      <c r="AS674" s="71" t="s">
        <v>1061</v>
      </c>
      <c r="AT674" s="71" t="s">
        <v>1061</v>
      </c>
      <c r="AU674" s="71"/>
      <c r="BA674" s="236">
        <f t="shared" si="225"/>
        <v>0.9</v>
      </c>
    </row>
    <row r="675" spans="1:53" ht="27.95" hidden="1" customHeight="1" outlineLevel="4" x14ac:dyDescent="0.2">
      <c r="A675" s="258"/>
      <c r="B675" s="273"/>
      <c r="C675" s="75" t="s">
        <v>962</v>
      </c>
      <c r="D675" s="10" t="s">
        <v>962</v>
      </c>
      <c r="E675" s="10" t="s">
        <v>673</v>
      </c>
      <c r="F675" s="29">
        <v>42401</v>
      </c>
      <c r="G675" s="29">
        <v>42551</v>
      </c>
      <c r="H675" s="26" t="s">
        <v>671</v>
      </c>
      <c r="I675" s="26" t="s">
        <v>549</v>
      </c>
      <c r="J675" s="26" t="s">
        <v>672</v>
      </c>
      <c r="K675" s="26">
        <v>0</v>
      </c>
      <c r="L675" s="13">
        <v>0</v>
      </c>
      <c r="M675" s="13">
        <v>0</v>
      </c>
      <c r="N675" s="103" t="s">
        <v>193</v>
      </c>
      <c r="O675" s="103" t="s">
        <v>905</v>
      </c>
      <c r="P675" s="104">
        <v>0</v>
      </c>
      <c r="Q675" s="104">
        <v>0</v>
      </c>
      <c r="R675" s="104">
        <v>0.1</v>
      </c>
      <c r="S675" s="104">
        <v>0</v>
      </c>
      <c r="T675" s="104">
        <v>0</v>
      </c>
      <c r="U675" s="143">
        <v>0.9</v>
      </c>
      <c r="V675" s="104">
        <v>0</v>
      </c>
      <c r="W675" s="104">
        <v>0</v>
      </c>
      <c r="X675" s="104">
        <v>0</v>
      </c>
      <c r="Y675" s="104">
        <v>0</v>
      </c>
      <c r="Z675" s="104">
        <v>0</v>
      </c>
      <c r="AA675" s="104">
        <v>0</v>
      </c>
      <c r="AB675" s="198">
        <f t="shared" si="216"/>
        <v>1</v>
      </c>
      <c r="AC675" s="105">
        <v>0</v>
      </c>
      <c r="AD675" s="105">
        <v>0</v>
      </c>
      <c r="AE675" s="105">
        <v>0.1</v>
      </c>
      <c r="AF675" s="105">
        <v>0</v>
      </c>
      <c r="AG675" s="104">
        <v>0</v>
      </c>
      <c r="AH675" s="143">
        <v>0</v>
      </c>
      <c r="AI675" s="105">
        <v>0</v>
      </c>
      <c r="AJ675" s="105">
        <v>0</v>
      </c>
      <c r="AK675" s="105">
        <v>0</v>
      </c>
      <c r="AL675" s="105">
        <v>0</v>
      </c>
      <c r="AM675" s="105">
        <v>0</v>
      </c>
      <c r="AN675" s="105">
        <v>0</v>
      </c>
      <c r="AO675" s="21">
        <f t="shared" si="226"/>
        <v>0.1</v>
      </c>
      <c r="AP675" s="189">
        <f t="shared" si="227"/>
        <v>0.1</v>
      </c>
      <c r="AQ675" s="91" t="str">
        <f>+IF(AP675="","",IF(AND(SUM($P675:U675)=1,SUM($AC675:AH675)=1),"TERMINADA",IF(SUM($P675:U675)=0,"SIN INICIAR",IF(AP675&gt;1,"ADELANTADA",IF(AP675&lt;0.6,"CRÍTICA",IF(AP675&lt;0.95,"EN PROCESO","GESTIÓN NORMAL"))))))</f>
        <v>CRÍTICA</v>
      </c>
      <c r="AR675" s="38" t="str">
        <f t="shared" si="221"/>
        <v>L</v>
      </c>
      <c r="AS675" s="71" t="s">
        <v>1061</v>
      </c>
      <c r="AT675" s="71" t="s">
        <v>1061</v>
      </c>
      <c r="AU675" s="71"/>
      <c r="BA675" s="236">
        <f t="shared" si="225"/>
        <v>0.9</v>
      </c>
    </row>
    <row r="676" spans="1:53" ht="27.95" hidden="1" customHeight="1" outlineLevel="4" x14ac:dyDescent="0.2">
      <c r="A676" s="258"/>
      <c r="B676" s="273"/>
      <c r="C676" s="75" t="s">
        <v>962</v>
      </c>
      <c r="D676" s="10" t="s">
        <v>962</v>
      </c>
      <c r="E676" s="10" t="s">
        <v>674</v>
      </c>
      <c r="F676" s="29">
        <v>42401</v>
      </c>
      <c r="G676" s="29">
        <v>42551</v>
      </c>
      <c r="H676" s="26" t="s">
        <v>671</v>
      </c>
      <c r="I676" s="26" t="s">
        <v>549</v>
      </c>
      <c r="J676" s="26" t="s">
        <v>672</v>
      </c>
      <c r="K676" s="26">
        <v>0</v>
      </c>
      <c r="L676" s="13">
        <v>0</v>
      </c>
      <c r="M676" s="13">
        <v>0</v>
      </c>
      <c r="N676" s="103" t="s">
        <v>193</v>
      </c>
      <c r="O676" s="103" t="s">
        <v>905</v>
      </c>
      <c r="P676" s="104">
        <v>0</v>
      </c>
      <c r="Q676" s="104">
        <v>0</v>
      </c>
      <c r="R676" s="104">
        <v>0.1</v>
      </c>
      <c r="S676" s="104">
        <v>0</v>
      </c>
      <c r="T676" s="104">
        <v>0</v>
      </c>
      <c r="U676" s="143">
        <v>0.9</v>
      </c>
      <c r="V676" s="104">
        <v>0</v>
      </c>
      <c r="W676" s="104">
        <v>0</v>
      </c>
      <c r="X676" s="104">
        <v>0</v>
      </c>
      <c r="Y676" s="104">
        <v>0</v>
      </c>
      <c r="Z676" s="104">
        <v>0</v>
      </c>
      <c r="AA676" s="104">
        <v>0</v>
      </c>
      <c r="AB676" s="198">
        <f t="shared" si="216"/>
        <v>1</v>
      </c>
      <c r="AC676" s="105">
        <v>0</v>
      </c>
      <c r="AD676" s="105">
        <v>0</v>
      </c>
      <c r="AE676" s="105">
        <v>0.1</v>
      </c>
      <c r="AF676" s="105">
        <v>0</v>
      </c>
      <c r="AG676" s="104">
        <v>0</v>
      </c>
      <c r="AH676" s="143">
        <v>0</v>
      </c>
      <c r="AI676" s="105">
        <v>0</v>
      </c>
      <c r="AJ676" s="105">
        <v>0</v>
      </c>
      <c r="AK676" s="105">
        <v>0</v>
      </c>
      <c r="AL676" s="105">
        <v>0</v>
      </c>
      <c r="AM676" s="105">
        <v>0</v>
      </c>
      <c r="AN676" s="105">
        <v>0</v>
      </c>
      <c r="AO676" s="21">
        <f t="shared" si="226"/>
        <v>0.1</v>
      </c>
      <c r="AP676" s="189">
        <f t="shared" si="227"/>
        <v>0.1</v>
      </c>
      <c r="AQ676" s="91" t="str">
        <f>+IF(AP676="","",IF(AND(SUM($P676:U676)=1,SUM($AC676:AH676)=1),"TERMINADA",IF(SUM($P676:U676)=0,"SIN INICIAR",IF(AP676&gt;1,"ADELANTADA",IF(AP676&lt;0.6,"CRÍTICA",IF(AP676&lt;0.95,"EN PROCESO","GESTIÓN NORMAL"))))))</f>
        <v>CRÍTICA</v>
      </c>
      <c r="AR676" s="38" t="str">
        <f t="shared" si="221"/>
        <v>L</v>
      </c>
      <c r="AS676" s="71" t="s">
        <v>1061</v>
      </c>
      <c r="AT676" s="71" t="s">
        <v>1061</v>
      </c>
      <c r="AU676" s="71"/>
      <c r="BA676" s="236">
        <f t="shared" si="225"/>
        <v>0.9</v>
      </c>
    </row>
    <row r="677" spans="1:53" ht="27.95" hidden="1" customHeight="1" outlineLevel="4" x14ac:dyDescent="0.2">
      <c r="A677" s="258"/>
      <c r="B677" s="273"/>
      <c r="C677" s="75" t="s">
        <v>962</v>
      </c>
      <c r="D677" s="10" t="s">
        <v>962</v>
      </c>
      <c r="E677" s="10" t="s">
        <v>670</v>
      </c>
      <c r="F677" s="29">
        <v>42401</v>
      </c>
      <c r="G677" s="29">
        <v>42551</v>
      </c>
      <c r="H677" s="26" t="s">
        <v>671</v>
      </c>
      <c r="I677" s="26" t="s">
        <v>549</v>
      </c>
      <c r="J677" s="26" t="s">
        <v>672</v>
      </c>
      <c r="K677" s="26">
        <v>1</v>
      </c>
      <c r="L677" s="13">
        <v>60000000</v>
      </c>
      <c r="M677" s="13">
        <f>L677*K677</f>
        <v>60000000</v>
      </c>
      <c r="N677" s="103" t="s">
        <v>193</v>
      </c>
      <c r="O677" s="103" t="s">
        <v>905</v>
      </c>
      <c r="P677" s="104">
        <v>0</v>
      </c>
      <c r="Q677" s="104">
        <v>0</v>
      </c>
      <c r="R677" s="104">
        <v>0.1</v>
      </c>
      <c r="S677" s="104">
        <v>0</v>
      </c>
      <c r="T677" s="104">
        <v>0</v>
      </c>
      <c r="U677" s="143">
        <v>0.9</v>
      </c>
      <c r="V677" s="104">
        <v>0</v>
      </c>
      <c r="W677" s="104">
        <v>0</v>
      </c>
      <c r="X677" s="104">
        <v>0</v>
      </c>
      <c r="Y677" s="104">
        <v>0</v>
      </c>
      <c r="Z677" s="104">
        <v>0</v>
      </c>
      <c r="AA677" s="104">
        <v>0</v>
      </c>
      <c r="AB677" s="198">
        <f t="shared" si="216"/>
        <v>1</v>
      </c>
      <c r="AC677" s="105">
        <v>0</v>
      </c>
      <c r="AD677" s="105">
        <v>0</v>
      </c>
      <c r="AE677" s="105">
        <v>0.1</v>
      </c>
      <c r="AF677" s="105">
        <v>0</v>
      </c>
      <c r="AG677" s="104">
        <v>0</v>
      </c>
      <c r="AH677" s="143">
        <v>0</v>
      </c>
      <c r="AI677" s="105">
        <v>0</v>
      </c>
      <c r="AJ677" s="105">
        <v>0</v>
      </c>
      <c r="AK677" s="105">
        <v>0</v>
      </c>
      <c r="AL677" s="105">
        <v>0</v>
      </c>
      <c r="AM677" s="105">
        <v>0</v>
      </c>
      <c r="AN677" s="105">
        <v>0</v>
      </c>
      <c r="AO677" s="21">
        <f t="shared" si="226"/>
        <v>0.1</v>
      </c>
      <c r="AP677" s="189">
        <f t="shared" si="227"/>
        <v>0.1</v>
      </c>
      <c r="AQ677" s="91" t="str">
        <f>+IF(AP677="","",IF(AND(SUM($P677:U677)=1,SUM($AC677:AH677)=1),"TERMINADA",IF(SUM($P677:U677)=0,"SIN INICIAR",IF(AP677&gt;1,"ADELANTADA",IF(AP677&lt;0.6,"CRÍTICA",IF(AP677&lt;0.95,"EN PROCESO","GESTIÓN NORMAL"))))))</f>
        <v>CRÍTICA</v>
      </c>
      <c r="AR677" s="38" t="str">
        <f t="shared" si="221"/>
        <v>L</v>
      </c>
      <c r="AS677" s="71" t="s">
        <v>1061</v>
      </c>
      <c r="AT677" s="71" t="s">
        <v>1061</v>
      </c>
      <c r="AU677" s="71"/>
      <c r="BA677" s="236">
        <f t="shared" si="225"/>
        <v>0.9</v>
      </c>
    </row>
    <row r="678" spans="1:53" ht="45" hidden="1" customHeight="1" outlineLevel="3" x14ac:dyDescent="0.2">
      <c r="A678" s="258"/>
      <c r="B678" s="273"/>
      <c r="C678" s="250" t="s">
        <v>1355</v>
      </c>
      <c r="D678" s="269"/>
      <c r="E678" s="269"/>
      <c r="F678" s="82"/>
      <c r="G678" s="82"/>
      <c r="H678" s="1"/>
      <c r="I678" s="1"/>
      <c r="J678" s="82"/>
      <c r="K678" s="82"/>
      <c r="L678" s="82"/>
      <c r="M678" s="82"/>
      <c r="N678" s="68"/>
      <c r="O678" s="68"/>
      <c r="P678" s="69"/>
      <c r="Q678" s="69"/>
      <c r="R678" s="69"/>
      <c r="S678" s="69"/>
      <c r="T678" s="69"/>
      <c r="U678" s="144"/>
      <c r="V678" s="69"/>
      <c r="W678" s="69"/>
      <c r="X678" s="69"/>
      <c r="Y678" s="69"/>
      <c r="Z678" s="69"/>
      <c r="AA678" s="69"/>
      <c r="AB678" s="200"/>
      <c r="AC678" s="69"/>
      <c r="AD678" s="69"/>
      <c r="AE678" s="69"/>
      <c r="AF678" s="69"/>
      <c r="AG678" s="69"/>
      <c r="AH678" s="144"/>
      <c r="AI678" s="69"/>
      <c r="AJ678" s="69"/>
      <c r="AK678" s="69"/>
      <c r="AL678" s="69"/>
      <c r="AM678" s="69"/>
      <c r="AN678" s="182"/>
      <c r="AO678" s="190">
        <f>SUBTOTAL(1,AO671:AO677)</f>
        <v>9.9999999999999992E-2</v>
      </c>
      <c r="AP678" s="190">
        <f>SUBTOTAL(1,AP671:AP677)</f>
        <v>9.9999999999999992E-2</v>
      </c>
      <c r="AQ678" s="91" t="str">
        <f>+IF(AP678="","",IF(AP678&gt;1,"ADELANTADA",IF(AP678&lt;0.6,"CRÍTICA",IF(AP678&lt;0.95,"EN PROCESO","GESTIÓN NORMAL"))))</f>
        <v>CRÍTICA</v>
      </c>
      <c r="AR678" s="38" t="str">
        <f t="shared" si="221"/>
        <v>L</v>
      </c>
      <c r="AS678" s="71"/>
      <c r="AT678" s="71"/>
      <c r="AU678" s="71"/>
      <c r="BA678" s="236">
        <f t="shared" si="225"/>
        <v>0.9</v>
      </c>
    </row>
    <row r="679" spans="1:53" ht="27.95" hidden="1" customHeight="1" outlineLevel="4" x14ac:dyDescent="0.2">
      <c r="A679" s="258"/>
      <c r="B679" s="273"/>
      <c r="C679" s="75" t="s">
        <v>656</v>
      </c>
      <c r="D679" s="10" t="s">
        <v>656</v>
      </c>
      <c r="E679" s="10" t="s">
        <v>657</v>
      </c>
      <c r="F679" s="29">
        <v>42376</v>
      </c>
      <c r="G679" s="29">
        <v>42724</v>
      </c>
      <c r="H679" s="26" t="s">
        <v>658</v>
      </c>
      <c r="I679" s="26" t="s">
        <v>659</v>
      </c>
      <c r="J679" s="26" t="s">
        <v>659</v>
      </c>
      <c r="K679" s="26">
        <v>40</v>
      </c>
      <c r="L679" s="13">
        <v>2800000</v>
      </c>
      <c r="M679" s="13">
        <f t="shared" ref="M679:M687" si="228">L679*K679</f>
        <v>112000000</v>
      </c>
      <c r="N679" s="103" t="s">
        <v>192</v>
      </c>
      <c r="O679" s="103" t="s">
        <v>210</v>
      </c>
      <c r="P679" s="104">
        <v>0</v>
      </c>
      <c r="Q679" s="104">
        <v>0.02</v>
      </c>
      <c r="R679" s="104">
        <v>0.1</v>
      </c>
      <c r="S679" s="104">
        <v>0</v>
      </c>
      <c r="T679" s="104">
        <v>0</v>
      </c>
      <c r="U679" s="143">
        <v>0.88</v>
      </c>
      <c r="V679" s="104">
        <v>0</v>
      </c>
      <c r="W679" s="104">
        <v>0</v>
      </c>
      <c r="X679" s="104">
        <v>0</v>
      </c>
      <c r="Y679" s="104">
        <v>0</v>
      </c>
      <c r="Z679" s="104">
        <v>0</v>
      </c>
      <c r="AA679" s="104">
        <v>0</v>
      </c>
      <c r="AB679" s="198">
        <f t="shared" si="216"/>
        <v>1</v>
      </c>
      <c r="AC679" s="105">
        <v>0.01</v>
      </c>
      <c r="AD679" s="105">
        <v>0.02</v>
      </c>
      <c r="AE679" s="105">
        <v>4.5999999999999999E-2</v>
      </c>
      <c r="AF679" s="105">
        <v>0</v>
      </c>
      <c r="AG679" s="104">
        <v>0</v>
      </c>
      <c r="AH679" s="143">
        <v>0</v>
      </c>
      <c r="AI679" s="105">
        <v>0</v>
      </c>
      <c r="AJ679" s="105">
        <v>0</v>
      </c>
      <c r="AK679" s="105">
        <v>0</v>
      </c>
      <c r="AL679" s="105">
        <v>0</v>
      </c>
      <c r="AM679" s="105">
        <v>0</v>
      </c>
      <c r="AN679" s="105">
        <v>0</v>
      </c>
      <c r="AO679" s="21">
        <f t="shared" ref="AO679:AO687" si="229">SUM(AC679:AN679)</f>
        <v>7.5999999999999998E-2</v>
      </c>
      <c r="AP679" s="189">
        <f>+IFERROR(SUM(AC679:AH679)/SUM(P679:U679),"")</f>
        <v>7.5999999999999998E-2</v>
      </c>
      <c r="AQ679" s="91" t="str">
        <f>+IF(AP679="","",IF(AND(SUM($P679:T679)=1,SUM($AC679:AG679)=1),"TERMINADA",IF(SUM($P679:T679)=0,"SIN INICIAR",IF(AP679&gt;1,"ADELANTADA",IF(AP679&lt;0.6,"CRÍTICA",IF(AP679&lt;0.95,"EN PROCESO","GESTIÓN NORMAL"))))))</f>
        <v>CRÍTICA</v>
      </c>
      <c r="AR679" s="38" t="str">
        <f t="shared" si="221"/>
        <v>L</v>
      </c>
      <c r="AS679" s="71" t="s">
        <v>1102</v>
      </c>
      <c r="AT679" s="71" t="s">
        <v>1102</v>
      </c>
      <c r="AU679" s="71" t="s">
        <v>1661</v>
      </c>
      <c r="BA679" s="236">
        <f t="shared" si="225"/>
        <v>0.92400000000000004</v>
      </c>
    </row>
    <row r="680" spans="1:53" ht="27.95" hidden="1" customHeight="1" outlineLevel="4" x14ac:dyDescent="0.2">
      <c r="A680" s="258"/>
      <c r="B680" s="273"/>
      <c r="C680" s="75" t="s">
        <v>656</v>
      </c>
      <c r="D680" s="10" t="s">
        <v>656</v>
      </c>
      <c r="E680" s="10" t="s">
        <v>657</v>
      </c>
      <c r="F680" s="29">
        <v>42376</v>
      </c>
      <c r="G680" s="29">
        <v>42724</v>
      </c>
      <c r="H680" s="26" t="s">
        <v>660</v>
      </c>
      <c r="I680" s="26" t="s">
        <v>659</v>
      </c>
      <c r="J680" s="26" t="s">
        <v>659</v>
      </c>
      <c r="K680" s="26">
        <v>20</v>
      </c>
      <c r="L680" s="13">
        <v>2000000</v>
      </c>
      <c r="M680" s="13">
        <f t="shared" si="228"/>
        <v>40000000</v>
      </c>
      <c r="N680" s="103" t="s">
        <v>192</v>
      </c>
      <c r="O680" s="103" t="s">
        <v>210</v>
      </c>
      <c r="P680" s="104">
        <v>0</v>
      </c>
      <c r="Q680" s="104">
        <v>0.02</v>
      </c>
      <c r="R680" s="104">
        <v>0.1</v>
      </c>
      <c r="S680" s="104">
        <v>0</v>
      </c>
      <c r="T680" s="104">
        <v>0</v>
      </c>
      <c r="U680" s="143">
        <v>0.88</v>
      </c>
      <c r="V680" s="104">
        <v>0</v>
      </c>
      <c r="W680" s="104">
        <v>0</v>
      </c>
      <c r="X680" s="104">
        <v>0</v>
      </c>
      <c r="Y680" s="104">
        <v>0</v>
      </c>
      <c r="Z680" s="104">
        <v>0</v>
      </c>
      <c r="AA680" s="104">
        <v>0</v>
      </c>
      <c r="AB680" s="198">
        <f t="shared" si="216"/>
        <v>1</v>
      </c>
      <c r="AC680" s="105">
        <v>0.01</v>
      </c>
      <c r="AD680" s="105">
        <v>0.02</v>
      </c>
      <c r="AE680" s="105">
        <v>4.5999999999999999E-2</v>
      </c>
      <c r="AF680" s="105">
        <v>0</v>
      </c>
      <c r="AG680" s="104">
        <v>0</v>
      </c>
      <c r="AH680" s="143">
        <v>0</v>
      </c>
      <c r="AI680" s="105">
        <v>0</v>
      </c>
      <c r="AJ680" s="105">
        <v>0</v>
      </c>
      <c r="AK680" s="105">
        <v>0</v>
      </c>
      <c r="AL680" s="105">
        <v>0</v>
      </c>
      <c r="AM680" s="105">
        <v>0</v>
      </c>
      <c r="AN680" s="105">
        <v>0</v>
      </c>
      <c r="AO680" s="21">
        <f t="shared" si="229"/>
        <v>7.5999999999999998E-2</v>
      </c>
      <c r="AP680" s="189">
        <f t="shared" ref="AP680:AP687" si="230">+IFERROR(SUM(AC680:AH680)/SUM(P680:U680),"")</f>
        <v>7.5999999999999998E-2</v>
      </c>
      <c r="AQ680" s="91" t="str">
        <f>+IF(AP680="","",IF(AND(SUM($P680:T680)=1,SUM($AC680:AG680)=1),"TERMINADA",IF(SUM($P680:T680)=0,"SIN INICIAR",IF(AP680&gt;1,"ADELANTADA",IF(AP680&lt;0.6,"CRÍTICA",IF(AP680&lt;0.95,"EN PROCESO","GESTIÓN NORMAL"))))))</f>
        <v>CRÍTICA</v>
      </c>
      <c r="AR680" s="38" t="str">
        <f t="shared" si="221"/>
        <v>L</v>
      </c>
      <c r="AS680" s="71" t="s">
        <v>1102</v>
      </c>
      <c r="AT680" s="71" t="s">
        <v>1102</v>
      </c>
      <c r="AU680" s="71"/>
      <c r="BA680" s="236">
        <f t="shared" si="225"/>
        <v>0.92400000000000004</v>
      </c>
    </row>
    <row r="681" spans="1:53" ht="27.95" hidden="1" customHeight="1" outlineLevel="4" x14ac:dyDescent="0.2">
      <c r="A681" s="258"/>
      <c r="B681" s="273"/>
      <c r="C681" s="75" t="s">
        <v>656</v>
      </c>
      <c r="D681" s="10" t="s">
        <v>656</v>
      </c>
      <c r="E681" s="10" t="s">
        <v>657</v>
      </c>
      <c r="F681" s="29">
        <v>42376</v>
      </c>
      <c r="G681" s="29">
        <v>42724</v>
      </c>
      <c r="H681" s="26" t="s">
        <v>661</v>
      </c>
      <c r="I681" s="26" t="s">
        <v>659</v>
      </c>
      <c r="J681" s="26" t="s">
        <v>659</v>
      </c>
      <c r="K681" s="26">
        <v>20</v>
      </c>
      <c r="L681" s="13">
        <v>2000000</v>
      </c>
      <c r="M681" s="13">
        <f t="shared" si="228"/>
        <v>40000000</v>
      </c>
      <c r="N681" s="103" t="s">
        <v>192</v>
      </c>
      <c r="O681" s="103" t="s">
        <v>210</v>
      </c>
      <c r="P681" s="104">
        <v>0</v>
      </c>
      <c r="Q681" s="104">
        <v>0.02</v>
      </c>
      <c r="R681" s="104">
        <v>0.1</v>
      </c>
      <c r="S681" s="104">
        <v>0</v>
      </c>
      <c r="T681" s="104">
        <v>0</v>
      </c>
      <c r="U681" s="143">
        <v>0.88</v>
      </c>
      <c r="V681" s="104">
        <v>0</v>
      </c>
      <c r="W681" s="104">
        <v>0</v>
      </c>
      <c r="X681" s="104">
        <v>0</v>
      </c>
      <c r="Y681" s="104">
        <v>0</v>
      </c>
      <c r="Z681" s="104">
        <v>0</v>
      </c>
      <c r="AA681" s="104">
        <v>0</v>
      </c>
      <c r="AB681" s="198">
        <f t="shared" si="216"/>
        <v>1</v>
      </c>
      <c r="AC681" s="105">
        <v>0.01</v>
      </c>
      <c r="AD681" s="105">
        <v>0.02</v>
      </c>
      <c r="AE681" s="105">
        <v>4.5999999999999999E-2</v>
      </c>
      <c r="AF681" s="105">
        <v>0</v>
      </c>
      <c r="AG681" s="104">
        <v>0</v>
      </c>
      <c r="AH681" s="143">
        <v>0</v>
      </c>
      <c r="AI681" s="105">
        <v>0</v>
      </c>
      <c r="AJ681" s="105">
        <v>0</v>
      </c>
      <c r="AK681" s="105">
        <v>0</v>
      </c>
      <c r="AL681" s="105">
        <v>0</v>
      </c>
      <c r="AM681" s="105">
        <v>0</v>
      </c>
      <c r="AN681" s="105">
        <v>0</v>
      </c>
      <c r="AO681" s="21">
        <f t="shared" si="229"/>
        <v>7.5999999999999998E-2</v>
      </c>
      <c r="AP681" s="189">
        <f t="shared" si="230"/>
        <v>7.5999999999999998E-2</v>
      </c>
      <c r="AQ681" s="91" t="str">
        <f>+IF(AP681="","",IF(AND(SUM($P681:T681)=1,SUM($AC681:AG681)=1),"TERMINADA",IF(SUM($P681:T681)=0,"SIN INICIAR",IF(AP681&gt;1,"ADELANTADA",IF(AP681&lt;0.6,"CRÍTICA",IF(AP681&lt;0.95,"EN PROCESO","GESTIÓN NORMAL"))))))</f>
        <v>CRÍTICA</v>
      </c>
      <c r="AR681" s="38" t="str">
        <f t="shared" si="221"/>
        <v>L</v>
      </c>
      <c r="AS681" s="71" t="s">
        <v>1102</v>
      </c>
      <c r="AT681" s="71" t="s">
        <v>1102</v>
      </c>
      <c r="AU681" s="71"/>
      <c r="BA681" s="236">
        <f t="shared" si="225"/>
        <v>0.92400000000000004</v>
      </c>
    </row>
    <row r="682" spans="1:53" ht="27.95" hidden="1" customHeight="1" outlineLevel="4" x14ac:dyDescent="0.2">
      <c r="A682" s="258"/>
      <c r="B682" s="273"/>
      <c r="C682" s="75" t="s">
        <v>656</v>
      </c>
      <c r="D682" s="10" t="s">
        <v>656</v>
      </c>
      <c r="E682" s="10" t="s">
        <v>657</v>
      </c>
      <c r="F682" s="29">
        <v>42376</v>
      </c>
      <c r="G682" s="29">
        <v>42724</v>
      </c>
      <c r="H682" s="26" t="s">
        <v>662</v>
      </c>
      <c r="I682" s="26" t="s">
        <v>659</v>
      </c>
      <c r="J682" s="26" t="s">
        <v>659</v>
      </c>
      <c r="K682" s="26">
        <v>6</v>
      </c>
      <c r="L682" s="13">
        <v>55000000</v>
      </c>
      <c r="M682" s="13">
        <f t="shared" si="228"/>
        <v>330000000</v>
      </c>
      <c r="N682" s="103" t="s">
        <v>192</v>
      </c>
      <c r="O682" s="103" t="s">
        <v>210</v>
      </c>
      <c r="P682" s="104">
        <v>0</v>
      </c>
      <c r="Q682" s="104">
        <v>0.02</v>
      </c>
      <c r="R682" s="104">
        <v>0.1</v>
      </c>
      <c r="S682" s="104">
        <v>0</v>
      </c>
      <c r="T682" s="104">
        <v>0</v>
      </c>
      <c r="U682" s="143">
        <v>0.88</v>
      </c>
      <c r="V682" s="104">
        <v>0</v>
      </c>
      <c r="W682" s="104">
        <v>0</v>
      </c>
      <c r="X682" s="104">
        <v>0</v>
      </c>
      <c r="Y682" s="104">
        <v>0</v>
      </c>
      <c r="Z682" s="104">
        <v>0</v>
      </c>
      <c r="AA682" s="104">
        <v>0</v>
      </c>
      <c r="AB682" s="198">
        <f t="shared" si="216"/>
        <v>1</v>
      </c>
      <c r="AC682" s="105">
        <v>0.01</v>
      </c>
      <c r="AD682" s="105">
        <v>0.02</v>
      </c>
      <c r="AE682" s="105">
        <v>4.5999999999999999E-2</v>
      </c>
      <c r="AF682" s="105">
        <v>0</v>
      </c>
      <c r="AG682" s="104">
        <v>0</v>
      </c>
      <c r="AH682" s="143">
        <v>0</v>
      </c>
      <c r="AI682" s="105">
        <v>0</v>
      </c>
      <c r="AJ682" s="105">
        <v>0</v>
      </c>
      <c r="AK682" s="105">
        <v>0</v>
      </c>
      <c r="AL682" s="105">
        <v>0</v>
      </c>
      <c r="AM682" s="105">
        <v>0</v>
      </c>
      <c r="AN682" s="105">
        <v>0</v>
      </c>
      <c r="AO682" s="21">
        <f t="shared" si="229"/>
        <v>7.5999999999999998E-2</v>
      </c>
      <c r="AP682" s="189">
        <f t="shared" si="230"/>
        <v>7.5999999999999998E-2</v>
      </c>
      <c r="AQ682" s="91" t="str">
        <f>+IF(AP682="","",IF(AND(SUM($P682:T682)=1,SUM($AC682:AG682)=1),"TERMINADA",IF(SUM($P682:T682)=0,"SIN INICIAR",IF(AP682&gt;1,"ADELANTADA",IF(AP682&lt;0.6,"CRÍTICA",IF(AP682&lt;0.95,"EN PROCESO","GESTIÓN NORMAL"))))))</f>
        <v>CRÍTICA</v>
      </c>
      <c r="AR682" s="38" t="str">
        <f t="shared" si="221"/>
        <v>L</v>
      </c>
      <c r="AS682" s="71" t="s">
        <v>1102</v>
      </c>
      <c r="AT682" s="71" t="s">
        <v>1102</v>
      </c>
      <c r="AU682" s="71"/>
      <c r="BA682" s="236">
        <f t="shared" si="225"/>
        <v>0.92400000000000004</v>
      </c>
    </row>
    <row r="683" spans="1:53" ht="27.95" hidden="1" customHeight="1" outlineLevel="4" x14ac:dyDescent="0.2">
      <c r="A683" s="258"/>
      <c r="B683" s="273"/>
      <c r="C683" s="75" t="s">
        <v>656</v>
      </c>
      <c r="D683" s="10" t="s">
        <v>656</v>
      </c>
      <c r="E683" s="10" t="s">
        <v>657</v>
      </c>
      <c r="F683" s="29">
        <v>42376</v>
      </c>
      <c r="G683" s="29">
        <v>42724</v>
      </c>
      <c r="H683" s="26" t="s">
        <v>663</v>
      </c>
      <c r="I683" s="26" t="s">
        <v>659</v>
      </c>
      <c r="J683" s="26" t="s">
        <v>659</v>
      </c>
      <c r="K683" s="26">
        <v>2</v>
      </c>
      <c r="L683" s="13">
        <v>210000000</v>
      </c>
      <c r="M683" s="13">
        <f t="shared" si="228"/>
        <v>420000000</v>
      </c>
      <c r="N683" s="103" t="s">
        <v>192</v>
      </c>
      <c r="O683" s="103" t="s">
        <v>210</v>
      </c>
      <c r="P683" s="104">
        <v>0</v>
      </c>
      <c r="Q683" s="104">
        <v>0.02</v>
      </c>
      <c r="R683" s="104">
        <v>0.1</v>
      </c>
      <c r="S683" s="104">
        <v>0</v>
      </c>
      <c r="T683" s="104">
        <v>0</v>
      </c>
      <c r="U683" s="143">
        <v>0.88</v>
      </c>
      <c r="V683" s="104">
        <v>0</v>
      </c>
      <c r="W683" s="104">
        <v>0</v>
      </c>
      <c r="X683" s="104">
        <v>0</v>
      </c>
      <c r="Y683" s="104">
        <v>0</v>
      </c>
      <c r="Z683" s="104">
        <v>0</v>
      </c>
      <c r="AA683" s="104">
        <v>0</v>
      </c>
      <c r="AB683" s="198">
        <f t="shared" si="216"/>
        <v>1</v>
      </c>
      <c r="AC683" s="105">
        <v>0.01</v>
      </c>
      <c r="AD683" s="105">
        <v>0.02</v>
      </c>
      <c r="AE683" s="105">
        <v>4.5999999999999999E-2</v>
      </c>
      <c r="AF683" s="105">
        <v>0</v>
      </c>
      <c r="AG683" s="104">
        <v>0</v>
      </c>
      <c r="AH683" s="143">
        <v>0</v>
      </c>
      <c r="AI683" s="105">
        <v>0</v>
      </c>
      <c r="AJ683" s="105">
        <v>0</v>
      </c>
      <c r="AK683" s="105">
        <v>0</v>
      </c>
      <c r="AL683" s="105">
        <v>0</v>
      </c>
      <c r="AM683" s="105">
        <v>0</v>
      </c>
      <c r="AN683" s="105">
        <v>0</v>
      </c>
      <c r="AO683" s="21">
        <f t="shared" si="229"/>
        <v>7.5999999999999998E-2</v>
      </c>
      <c r="AP683" s="189">
        <f t="shared" si="230"/>
        <v>7.5999999999999998E-2</v>
      </c>
      <c r="AQ683" s="91" t="str">
        <f>+IF(AP683="","",IF(AND(SUM($P683:T683)=1,SUM($AC683:AG683)=1),"TERMINADA",IF(SUM($P683:T683)=0,"SIN INICIAR",IF(AP683&gt;1,"ADELANTADA",IF(AP683&lt;0.6,"CRÍTICA",IF(AP683&lt;0.95,"EN PROCESO","GESTIÓN NORMAL"))))))</f>
        <v>CRÍTICA</v>
      </c>
      <c r="AR683" s="38" t="str">
        <f t="shared" si="221"/>
        <v>L</v>
      </c>
      <c r="AS683" s="71" t="s">
        <v>1102</v>
      </c>
      <c r="AT683" s="71" t="s">
        <v>1102</v>
      </c>
      <c r="AU683" s="71"/>
      <c r="BA683" s="236">
        <f t="shared" si="225"/>
        <v>0.92400000000000004</v>
      </c>
    </row>
    <row r="684" spans="1:53" ht="27.95" hidden="1" customHeight="1" outlineLevel="4" x14ac:dyDescent="0.2">
      <c r="A684" s="258"/>
      <c r="B684" s="273"/>
      <c r="C684" s="75" t="s">
        <v>656</v>
      </c>
      <c r="D684" s="10" t="s">
        <v>656</v>
      </c>
      <c r="E684" s="10" t="s">
        <v>657</v>
      </c>
      <c r="F684" s="29">
        <v>42376</v>
      </c>
      <c r="G684" s="29">
        <v>42724</v>
      </c>
      <c r="H684" s="26" t="s">
        <v>664</v>
      </c>
      <c r="I684" s="26" t="s">
        <v>659</v>
      </c>
      <c r="J684" s="26" t="s">
        <v>659</v>
      </c>
      <c r="K684" s="26">
        <v>2</v>
      </c>
      <c r="L684" s="13">
        <v>200000000</v>
      </c>
      <c r="M684" s="13">
        <f t="shared" si="228"/>
        <v>400000000</v>
      </c>
      <c r="N684" s="103" t="s">
        <v>192</v>
      </c>
      <c r="O684" s="103" t="s">
        <v>210</v>
      </c>
      <c r="P684" s="104">
        <v>0</v>
      </c>
      <c r="Q684" s="104">
        <v>0.02</v>
      </c>
      <c r="R684" s="104">
        <v>0.1</v>
      </c>
      <c r="S684" s="104">
        <v>0</v>
      </c>
      <c r="T684" s="104">
        <v>0</v>
      </c>
      <c r="U684" s="143">
        <v>0.88</v>
      </c>
      <c r="V684" s="104">
        <v>0</v>
      </c>
      <c r="W684" s="104">
        <v>0</v>
      </c>
      <c r="X684" s="104">
        <v>0</v>
      </c>
      <c r="Y684" s="104">
        <v>0</v>
      </c>
      <c r="Z684" s="104">
        <v>0</v>
      </c>
      <c r="AA684" s="104">
        <v>0</v>
      </c>
      <c r="AB684" s="198">
        <f t="shared" si="216"/>
        <v>1</v>
      </c>
      <c r="AC684" s="105">
        <v>0.01</v>
      </c>
      <c r="AD684" s="105">
        <v>0.02</v>
      </c>
      <c r="AE684" s="105">
        <v>4.5999999999999999E-2</v>
      </c>
      <c r="AF684" s="105">
        <v>0</v>
      </c>
      <c r="AG684" s="104">
        <v>0</v>
      </c>
      <c r="AH684" s="143">
        <v>0</v>
      </c>
      <c r="AI684" s="105">
        <v>0</v>
      </c>
      <c r="AJ684" s="105">
        <v>0</v>
      </c>
      <c r="AK684" s="105">
        <v>0</v>
      </c>
      <c r="AL684" s="105">
        <v>0</v>
      </c>
      <c r="AM684" s="105">
        <v>0</v>
      </c>
      <c r="AN684" s="105">
        <v>0</v>
      </c>
      <c r="AO684" s="21">
        <f t="shared" si="229"/>
        <v>7.5999999999999998E-2</v>
      </c>
      <c r="AP684" s="189">
        <f t="shared" si="230"/>
        <v>7.5999999999999998E-2</v>
      </c>
      <c r="AQ684" s="91" t="str">
        <f>+IF(AP684="","",IF(AND(SUM($P684:T684)=1,SUM($AC684:AG684)=1),"TERMINADA",IF(SUM($P684:T684)=0,"SIN INICIAR",IF(AP684&gt;1,"ADELANTADA",IF(AP684&lt;0.6,"CRÍTICA",IF(AP684&lt;0.95,"EN PROCESO","GESTIÓN NORMAL"))))))</f>
        <v>CRÍTICA</v>
      </c>
      <c r="AR684" s="38" t="str">
        <f t="shared" si="221"/>
        <v>L</v>
      </c>
      <c r="AS684" s="71" t="s">
        <v>1102</v>
      </c>
      <c r="AT684" s="71" t="s">
        <v>1102</v>
      </c>
      <c r="AU684" s="71"/>
      <c r="BA684" s="236">
        <f t="shared" si="225"/>
        <v>0.92400000000000004</v>
      </c>
    </row>
    <row r="685" spans="1:53" ht="27.95" hidden="1" customHeight="1" outlineLevel="4" x14ac:dyDescent="0.2">
      <c r="A685" s="258"/>
      <c r="B685" s="273"/>
      <c r="C685" s="75" t="s">
        <v>656</v>
      </c>
      <c r="D685" s="10" t="s">
        <v>656</v>
      </c>
      <c r="E685" s="10" t="s">
        <v>657</v>
      </c>
      <c r="F685" s="29">
        <v>42376</v>
      </c>
      <c r="G685" s="29">
        <v>42724</v>
      </c>
      <c r="H685" s="26" t="s">
        <v>665</v>
      </c>
      <c r="I685" s="26" t="s">
        <v>659</v>
      </c>
      <c r="J685" s="26" t="s">
        <v>659</v>
      </c>
      <c r="K685" s="26">
        <v>4</v>
      </c>
      <c r="L685" s="13">
        <v>65000000</v>
      </c>
      <c r="M685" s="13">
        <f t="shared" si="228"/>
        <v>260000000</v>
      </c>
      <c r="N685" s="103" t="s">
        <v>192</v>
      </c>
      <c r="O685" s="103" t="s">
        <v>210</v>
      </c>
      <c r="P685" s="104">
        <v>0</v>
      </c>
      <c r="Q685" s="104">
        <v>0.02</v>
      </c>
      <c r="R685" s="104">
        <v>0.1</v>
      </c>
      <c r="S685" s="104">
        <v>0</v>
      </c>
      <c r="T685" s="104">
        <v>0</v>
      </c>
      <c r="U685" s="143">
        <v>0.88</v>
      </c>
      <c r="V685" s="104">
        <v>0</v>
      </c>
      <c r="W685" s="104">
        <v>0</v>
      </c>
      <c r="X685" s="104">
        <v>0</v>
      </c>
      <c r="Y685" s="104">
        <v>0</v>
      </c>
      <c r="Z685" s="104">
        <v>0</v>
      </c>
      <c r="AA685" s="104">
        <v>0</v>
      </c>
      <c r="AB685" s="198">
        <f t="shared" si="216"/>
        <v>1</v>
      </c>
      <c r="AC685" s="105">
        <v>0.01</v>
      </c>
      <c r="AD685" s="105">
        <v>0.02</v>
      </c>
      <c r="AE685" s="105">
        <v>4.5999999999999999E-2</v>
      </c>
      <c r="AF685" s="105">
        <v>0</v>
      </c>
      <c r="AG685" s="104">
        <v>0</v>
      </c>
      <c r="AH685" s="143">
        <v>0</v>
      </c>
      <c r="AI685" s="105">
        <v>0</v>
      </c>
      <c r="AJ685" s="105">
        <v>0</v>
      </c>
      <c r="AK685" s="105">
        <v>0</v>
      </c>
      <c r="AL685" s="105">
        <v>0</v>
      </c>
      <c r="AM685" s="105">
        <v>0</v>
      </c>
      <c r="AN685" s="105">
        <v>0</v>
      </c>
      <c r="AO685" s="21">
        <f t="shared" si="229"/>
        <v>7.5999999999999998E-2</v>
      </c>
      <c r="AP685" s="189">
        <f t="shared" si="230"/>
        <v>7.5999999999999998E-2</v>
      </c>
      <c r="AQ685" s="91" t="str">
        <f>+IF(AP685="","",IF(AND(SUM($P685:T685)=1,SUM($AC685:AG685)=1),"TERMINADA",IF(SUM($P685:T685)=0,"SIN INICIAR",IF(AP685&gt;1,"ADELANTADA",IF(AP685&lt;0.6,"CRÍTICA",IF(AP685&lt;0.95,"EN PROCESO","GESTIÓN NORMAL"))))))</f>
        <v>CRÍTICA</v>
      </c>
      <c r="AR685" s="38" t="str">
        <f t="shared" si="221"/>
        <v>L</v>
      </c>
      <c r="AS685" s="71" t="s">
        <v>1102</v>
      </c>
      <c r="AT685" s="71" t="s">
        <v>1102</v>
      </c>
      <c r="AU685" s="71"/>
      <c r="BA685" s="236">
        <f t="shared" si="225"/>
        <v>0.92400000000000004</v>
      </c>
    </row>
    <row r="686" spans="1:53" ht="27.95" hidden="1" customHeight="1" outlineLevel="4" x14ac:dyDescent="0.2">
      <c r="A686" s="258"/>
      <c r="B686" s="273"/>
      <c r="C686" s="75" t="s">
        <v>656</v>
      </c>
      <c r="D686" s="10" t="s">
        <v>656</v>
      </c>
      <c r="E686" s="10" t="s">
        <v>657</v>
      </c>
      <c r="F686" s="29">
        <v>42376</v>
      </c>
      <c r="G686" s="29">
        <v>42724</v>
      </c>
      <c r="H686" s="26" t="s">
        <v>666</v>
      </c>
      <c r="I686" s="26" t="s">
        <v>659</v>
      </c>
      <c r="J686" s="26" t="s">
        <v>659</v>
      </c>
      <c r="K686" s="26">
        <v>4</v>
      </c>
      <c r="L686" s="13">
        <v>15000000</v>
      </c>
      <c r="M686" s="13">
        <f t="shared" si="228"/>
        <v>60000000</v>
      </c>
      <c r="N686" s="103" t="s">
        <v>192</v>
      </c>
      <c r="O686" s="103" t="s">
        <v>210</v>
      </c>
      <c r="P686" s="104">
        <v>0</v>
      </c>
      <c r="Q686" s="104">
        <v>0.02</v>
      </c>
      <c r="R686" s="104">
        <v>0.1</v>
      </c>
      <c r="S686" s="104">
        <v>0</v>
      </c>
      <c r="T686" s="104">
        <v>0</v>
      </c>
      <c r="U686" s="143">
        <v>0.88</v>
      </c>
      <c r="V686" s="104">
        <v>0</v>
      </c>
      <c r="W686" s="104">
        <v>0</v>
      </c>
      <c r="X686" s="104">
        <v>0</v>
      </c>
      <c r="Y686" s="104">
        <v>0</v>
      </c>
      <c r="Z686" s="104">
        <v>0</v>
      </c>
      <c r="AA686" s="104">
        <v>0</v>
      </c>
      <c r="AB686" s="198">
        <f t="shared" si="216"/>
        <v>1</v>
      </c>
      <c r="AC686" s="105">
        <v>0.01</v>
      </c>
      <c r="AD686" s="105">
        <v>0.02</v>
      </c>
      <c r="AE686" s="105">
        <v>4.5999999999999999E-2</v>
      </c>
      <c r="AF686" s="105">
        <v>0</v>
      </c>
      <c r="AG686" s="104">
        <v>0</v>
      </c>
      <c r="AH686" s="143">
        <v>0</v>
      </c>
      <c r="AI686" s="105">
        <v>0</v>
      </c>
      <c r="AJ686" s="105">
        <v>0</v>
      </c>
      <c r="AK686" s="105">
        <v>0</v>
      </c>
      <c r="AL686" s="105">
        <v>0</v>
      </c>
      <c r="AM686" s="105">
        <v>0</v>
      </c>
      <c r="AN686" s="105">
        <v>0</v>
      </c>
      <c r="AO686" s="21">
        <f t="shared" si="229"/>
        <v>7.5999999999999998E-2</v>
      </c>
      <c r="AP686" s="189">
        <f t="shared" si="230"/>
        <v>7.5999999999999998E-2</v>
      </c>
      <c r="AQ686" s="91" t="str">
        <f>+IF(AP686="","",IF(AND(SUM($P686:T686)=1,SUM($AC686:AG686)=1),"TERMINADA",IF(SUM($P686:T686)=0,"SIN INICIAR",IF(AP686&gt;1,"ADELANTADA",IF(AP686&lt;0.6,"CRÍTICA",IF(AP686&lt;0.95,"EN PROCESO","GESTIÓN NORMAL"))))))</f>
        <v>CRÍTICA</v>
      </c>
      <c r="AR686" s="38" t="str">
        <f t="shared" si="221"/>
        <v>L</v>
      </c>
      <c r="AS686" s="71" t="s">
        <v>1102</v>
      </c>
      <c r="AT686" s="71" t="s">
        <v>1102</v>
      </c>
      <c r="AU686" s="71"/>
      <c r="BA686" s="236">
        <f t="shared" si="225"/>
        <v>0.92400000000000004</v>
      </c>
    </row>
    <row r="687" spans="1:53" ht="27.95" hidden="1" customHeight="1" outlineLevel="4" x14ac:dyDescent="0.2">
      <c r="A687" s="258"/>
      <c r="B687" s="273"/>
      <c r="C687" s="75" t="s">
        <v>656</v>
      </c>
      <c r="D687" s="10" t="s">
        <v>656</v>
      </c>
      <c r="E687" s="10" t="s">
        <v>657</v>
      </c>
      <c r="F687" s="29">
        <v>42376</v>
      </c>
      <c r="G687" s="29">
        <v>42724</v>
      </c>
      <c r="H687" s="26" t="s">
        <v>667</v>
      </c>
      <c r="I687" s="26" t="s">
        <v>659</v>
      </c>
      <c r="J687" s="26" t="s">
        <v>659</v>
      </c>
      <c r="K687" s="26">
        <v>3</v>
      </c>
      <c r="L687" s="13">
        <v>30000000</v>
      </c>
      <c r="M687" s="13">
        <f t="shared" si="228"/>
        <v>90000000</v>
      </c>
      <c r="N687" s="103" t="s">
        <v>192</v>
      </c>
      <c r="O687" s="103" t="s">
        <v>210</v>
      </c>
      <c r="P687" s="104">
        <v>0</v>
      </c>
      <c r="Q687" s="104">
        <v>0.02</v>
      </c>
      <c r="R687" s="104">
        <v>0.1</v>
      </c>
      <c r="S687" s="104">
        <v>0</v>
      </c>
      <c r="T687" s="104">
        <v>0</v>
      </c>
      <c r="U687" s="143">
        <v>0.88</v>
      </c>
      <c r="V687" s="104">
        <v>0</v>
      </c>
      <c r="W687" s="104">
        <v>0</v>
      </c>
      <c r="X687" s="104">
        <v>0</v>
      </c>
      <c r="Y687" s="104">
        <v>0</v>
      </c>
      <c r="Z687" s="104">
        <v>0</v>
      </c>
      <c r="AA687" s="104">
        <v>0</v>
      </c>
      <c r="AB687" s="198">
        <f t="shared" si="216"/>
        <v>1</v>
      </c>
      <c r="AC687" s="105">
        <v>0.01</v>
      </c>
      <c r="AD687" s="105">
        <v>0.02</v>
      </c>
      <c r="AE687" s="105">
        <v>4.5999999999999999E-2</v>
      </c>
      <c r="AF687" s="105">
        <v>0</v>
      </c>
      <c r="AG687" s="104">
        <v>0</v>
      </c>
      <c r="AH687" s="143">
        <v>0</v>
      </c>
      <c r="AI687" s="105">
        <v>0</v>
      </c>
      <c r="AJ687" s="105">
        <v>0</v>
      </c>
      <c r="AK687" s="105">
        <v>0</v>
      </c>
      <c r="AL687" s="105">
        <v>0</v>
      </c>
      <c r="AM687" s="105">
        <v>0</v>
      </c>
      <c r="AN687" s="105">
        <v>0</v>
      </c>
      <c r="AO687" s="21">
        <f t="shared" si="229"/>
        <v>7.5999999999999998E-2</v>
      </c>
      <c r="AP687" s="189">
        <f t="shared" si="230"/>
        <v>7.5999999999999998E-2</v>
      </c>
      <c r="AQ687" s="91" t="str">
        <f>+IF(AP687="","",IF(AND(SUM($P687:T687)=1,SUM($AC687:AG687)=1),"TERMINADA",IF(SUM($P687:T687)=0,"SIN INICIAR",IF(AP687&gt;1,"ADELANTADA",IF(AP687&lt;0.6,"CRÍTICA",IF(AP687&lt;0.95,"EN PROCESO","GESTIÓN NORMAL"))))))</f>
        <v>CRÍTICA</v>
      </c>
      <c r="AR687" s="38" t="str">
        <f t="shared" si="221"/>
        <v>L</v>
      </c>
      <c r="AS687" s="71" t="s">
        <v>1102</v>
      </c>
      <c r="AT687" s="71" t="s">
        <v>1102</v>
      </c>
      <c r="AU687" s="71"/>
      <c r="BA687" s="236">
        <f t="shared" si="225"/>
        <v>0.92400000000000004</v>
      </c>
    </row>
    <row r="688" spans="1:53" ht="41.1" hidden="1" customHeight="1" outlineLevel="3" thickBot="1" x14ac:dyDescent="0.25">
      <c r="A688" s="258"/>
      <c r="B688" s="274"/>
      <c r="C688" s="253" t="s">
        <v>1356</v>
      </c>
      <c r="D688" s="268"/>
      <c r="E688" s="268"/>
      <c r="F688" s="124"/>
      <c r="G688" s="124"/>
      <c r="H688" s="125"/>
      <c r="I688" s="125"/>
      <c r="J688" s="124"/>
      <c r="K688" s="124"/>
      <c r="L688" s="124"/>
      <c r="M688" s="124"/>
      <c r="N688" s="126"/>
      <c r="O688" s="126"/>
      <c r="P688" s="127"/>
      <c r="Q688" s="127"/>
      <c r="R688" s="127"/>
      <c r="S688" s="127"/>
      <c r="T688" s="127"/>
      <c r="U688" s="149"/>
      <c r="V688" s="127"/>
      <c r="W688" s="127"/>
      <c r="X688" s="127"/>
      <c r="Y688" s="127"/>
      <c r="Z688" s="127"/>
      <c r="AA688" s="127"/>
      <c r="AB688" s="203"/>
      <c r="AC688" s="127"/>
      <c r="AD688" s="127"/>
      <c r="AE688" s="127"/>
      <c r="AF688" s="127"/>
      <c r="AG688" s="127"/>
      <c r="AH688" s="149"/>
      <c r="AI688" s="127"/>
      <c r="AJ688" s="127"/>
      <c r="AK688" s="127"/>
      <c r="AL688" s="127"/>
      <c r="AM688" s="127"/>
      <c r="AN688" s="188"/>
      <c r="AO688" s="190">
        <f>SUBTOTAL(1,AO679:AO687)</f>
        <v>7.5999999999999998E-2</v>
      </c>
      <c r="AP688" s="207">
        <f>SUBTOTAL(1,AP679:AP687)</f>
        <v>7.5999999999999998E-2</v>
      </c>
      <c r="AQ688" s="91" t="str">
        <f>+IF(AP688="","",IF(AP688&gt;1,"ADELANTADA",IF(AP688&lt;0.6,"CRÍTICA",IF(AP688&lt;0.95,"EN PROCESO","GESTIÓN NORMAL"))))</f>
        <v>CRÍTICA</v>
      </c>
      <c r="AR688" s="38" t="str">
        <f t="shared" si="221"/>
        <v>L</v>
      </c>
      <c r="AS688" s="71"/>
      <c r="AT688" s="71"/>
      <c r="AU688" s="71"/>
      <c r="BA688" s="236">
        <f t="shared" si="225"/>
        <v>0.92400000000000004</v>
      </c>
    </row>
    <row r="689" spans="1:57" ht="65.099999999999994" customHeight="1" outlineLevel="2" collapsed="1" thickBot="1" x14ac:dyDescent="0.25">
      <c r="A689" s="271"/>
      <c r="B689" s="243" t="s">
        <v>1293</v>
      </c>
      <c r="C689" s="244"/>
      <c r="D689" s="244"/>
      <c r="E689" s="244"/>
      <c r="F689" s="244"/>
      <c r="G689" s="244"/>
      <c r="H689" s="244"/>
      <c r="I689" s="244"/>
      <c r="J689" s="244"/>
      <c r="K689" s="244"/>
      <c r="L689" s="244"/>
      <c r="M689" s="244"/>
      <c r="N689" s="244"/>
      <c r="O689" s="244"/>
      <c r="P689" s="128"/>
      <c r="Q689" s="128"/>
      <c r="R689" s="128"/>
      <c r="S689" s="128"/>
      <c r="T689" s="128"/>
      <c r="U689" s="150"/>
      <c r="V689" s="128"/>
      <c r="W689" s="128"/>
      <c r="X689" s="128"/>
      <c r="Y689" s="128"/>
      <c r="Z689" s="128"/>
      <c r="AA689" s="128"/>
      <c r="AB689" s="128"/>
      <c r="AC689" s="128"/>
      <c r="AD689" s="128"/>
      <c r="AE689" s="128"/>
      <c r="AF689" s="128"/>
      <c r="AG689" s="128"/>
      <c r="AH689" s="150"/>
      <c r="AI689" s="128"/>
      <c r="AJ689" s="128"/>
      <c r="AK689" s="128"/>
      <c r="AL689" s="128"/>
      <c r="AM689" s="128"/>
      <c r="AN689" s="128"/>
      <c r="AO689" s="129">
        <f>+AVERAGE(AO650,AO670,AO678,AO688)</f>
        <v>0.10591729323308272</v>
      </c>
      <c r="AP689" s="208">
        <f>+AVERAGE(AP650,AP670,AP678,AP688)</f>
        <v>0.15104887218045113</v>
      </c>
      <c r="AQ689" s="91" t="str">
        <f>+IF(AP689="","",IF(AP689&gt;1,"ADELANTADA",IF(AP689&lt;0.6,"CRÍTICA",IF(AP689&lt;0.95,"EN PROCESO","GESTIÓN NORMAL"))))</f>
        <v>CRÍTICA</v>
      </c>
      <c r="AR689" s="38" t="str">
        <f t="shared" si="221"/>
        <v>L</v>
      </c>
      <c r="AS689" s="71"/>
      <c r="AT689" s="71"/>
      <c r="AU689" s="71" t="s">
        <v>1625</v>
      </c>
      <c r="BA689" s="236">
        <f t="shared" si="225"/>
        <v>0.89408270676691726</v>
      </c>
    </row>
    <row r="690" spans="1:57" ht="65.099999999999994" customHeight="1" outlineLevel="1" x14ac:dyDescent="0.2">
      <c r="A690" s="264" t="s">
        <v>1079</v>
      </c>
      <c r="B690" s="265"/>
      <c r="C690" s="265"/>
      <c r="D690" s="265"/>
      <c r="E690" s="265"/>
      <c r="F690" s="265"/>
      <c r="G690" s="265"/>
      <c r="H690" s="265"/>
      <c r="I690" s="265"/>
      <c r="J690" s="265"/>
      <c r="K690" s="265"/>
      <c r="L690" s="265"/>
      <c r="M690" s="265"/>
      <c r="N690" s="265"/>
      <c r="O690" s="265"/>
      <c r="P690" s="132"/>
      <c r="Q690" s="132"/>
      <c r="R690" s="132"/>
      <c r="S690" s="132"/>
      <c r="T690" s="132"/>
      <c r="U690" s="156"/>
      <c r="V690" s="132"/>
      <c r="W690" s="132"/>
      <c r="X690" s="132"/>
      <c r="Y690" s="132"/>
      <c r="Z690" s="132"/>
      <c r="AA690" s="132"/>
      <c r="AB690" s="133"/>
      <c r="AC690" s="134"/>
      <c r="AD690" s="134"/>
      <c r="AE690" s="134"/>
      <c r="AF690" s="134"/>
      <c r="AG690" s="132"/>
      <c r="AH690" s="156"/>
      <c r="AI690" s="134"/>
      <c r="AJ690" s="134"/>
      <c r="AK690" s="134"/>
      <c r="AL690" s="134"/>
      <c r="AM690" s="134"/>
      <c r="AN690" s="134"/>
      <c r="AO690" s="135">
        <f>+AVERAGE(AO569,AO588,AO629,AO642,AO689)</f>
        <v>0.37830699792410327</v>
      </c>
      <c r="AP690" s="135">
        <f>+AVERAGE(AP569,AP588,AP629,AP642,AP689)</f>
        <v>0.71185246049580109</v>
      </c>
      <c r="AQ690" s="91" t="str">
        <f>+IF(AP690="","",IF(AP690&gt;1,"ADELANTADA",IF(AP690&lt;0.6,"CRÍTICA",IF(AP690&lt;0.95,"EN PROCESO","GESTIÓN NORMAL"))))</f>
        <v>EN PROCESO</v>
      </c>
      <c r="AR690" s="38" t="str">
        <f t="shared" si="221"/>
        <v>K</v>
      </c>
      <c r="AS690" s="71"/>
      <c r="AT690" s="71"/>
      <c r="AU690" s="71"/>
      <c r="BA690" s="236">
        <f t="shared" si="225"/>
        <v>0.62169300207589673</v>
      </c>
    </row>
    <row r="691" spans="1:57" ht="57" customHeight="1" thickBot="1" x14ac:dyDescent="0.25">
      <c r="A691" s="266" t="s">
        <v>1359</v>
      </c>
      <c r="B691" s="267"/>
      <c r="C691" s="267"/>
      <c r="D691" s="267"/>
      <c r="E691" s="267"/>
      <c r="F691" s="267"/>
      <c r="G691" s="267"/>
      <c r="H691" s="267"/>
      <c r="I691" s="267"/>
      <c r="J691" s="267"/>
      <c r="K691" s="267"/>
      <c r="L691" s="267"/>
      <c r="M691" s="267"/>
      <c r="N691" s="267"/>
      <c r="O691" s="267"/>
      <c r="P691" s="136"/>
      <c r="Q691" s="136"/>
      <c r="R691" s="136"/>
      <c r="S691" s="136"/>
      <c r="T691" s="136"/>
      <c r="U691" s="158"/>
      <c r="V691" s="136"/>
      <c r="W691" s="136"/>
      <c r="X691" s="136"/>
      <c r="Y691" s="136"/>
      <c r="Z691" s="136"/>
      <c r="AA691" s="136"/>
      <c r="AB691" s="137"/>
      <c r="AC691" s="138"/>
      <c r="AD691" s="138"/>
      <c r="AE691" s="138"/>
      <c r="AF691" s="138"/>
      <c r="AG691" s="136"/>
      <c r="AH691" s="158"/>
      <c r="AI691" s="138"/>
      <c r="AJ691" s="138"/>
      <c r="AK691" s="138"/>
      <c r="AL691" s="138"/>
      <c r="AM691" s="138"/>
      <c r="AN691" s="138"/>
      <c r="AO691" s="139">
        <f>+AVERAGE(AO99,AO395,AO535,AO690)</f>
        <v>0.43484678202283045</v>
      </c>
      <c r="AP691" s="139">
        <f>+AVERAGE(AP99,AP395,AP535,AP690)</f>
        <v>0.80652814093255731</v>
      </c>
      <c r="AQ691" s="91" t="str">
        <f>+IF(AP691="","",IF(AP691&gt;1,"ADELANTADA",IF(AP691&lt;0.6,"CRÍTICA",IF(AP691&lt;0.95,"EN PROCESO","GESTIÓN NORMAL"))))</f>
        <v>EN PROCESO</v>
      </c>
      <c r="AR691" s="38" t="str">
        <f t="shared" si="221"/>
        <v>K</v>
      </c>
      <c r="AS691" s="71"/>
      <c r="AT691" s="71"/>
      <c r="AU691" s="71"/>
      <c r="BA691" s="237">
        <f t="shared" si="225"/>
        <v>0.56515321797716955</v>
      </c>
    </row>
    <row r="693" spans="1:57" ht="27.95" customHeight="1" x14ac:dyDescent="0.2">
      <c r="A693" s="275" t="s">
        <v>1502</v>
      </c>
      <c r="B693" s="276"/>
      <c r="C693" s="276"/>
      <c r="D693" s="276"/>
      <c r="E693" s="277"/>
    </row>
    <row r="694" spans="1:57" ht="27.95" customHeight="1" x14ac:dyDescent="0.2">
      <c r="A694" s="278"/>
      <c r="B694" s="279"/>
      <c r="C694" s="279"/>
      <c r="D694" s="279"/>
      <c r="E694" s="280"/>
    </row>
    <row r="695" spans="1:57" ht="42.95" customHeight="1" x14ac:dyDescent="0.2">
      <c r="A695" s="15" t="s">
        <v>1051</v>
      </c>
      <c r="B695" s="263" t="s">
        <v>1503</v>
      </c>
      <c r="C695" s="263"/>
      <c r="D695" s="263"/>
      <c r="E695" s="263"/>
      <c r="BE695" s="167">
        <f>100%/12</f>
        <v>8.3333333333333329E-2</v>
      </c>
    </row>
    <row r="696" spans="1:57" ht="42.95" customHeight="1" x14ac:dyDescent="0.2">
      <c r="A696" s="16" t="s">
        <v>1052</v>
      </c>
      <c r="B696" s="263" t="s">
        <v>1504</v>
      </c>
      <c r="C696" s="263"/>
      <c r="D696" s="263"/>
      <c r="E696" s="263"/>
      <c r="BE696" s="166">
        <f>+BE695*5</f>
        <v>0.41666666666666663</v>
      </c>
    </row>
    <row r="697" spans="1:57" ht="42.95" customHeight="1" x14ac:dyDescent="0.2">
      <c r="A697" s="17" t="s">
        <v>1268</v>
      </c>
      <c r="B697" s="263" t="s">
        <v>1505</v>
      </c>
      <c r="C697" s="263"/>
      <c r="D697" s="263"/>
      <c r="E697" s="263"/>
    </row>
    <row r="698" spans="1:57" ht="42.95" customHeight="1" x14ac:dyDescent="0.2">
      <c r="A698" s="17" t="s">
        <v>1053</v>
      </c>
      <c r="B698" s="263" t="s">
        <v>1506</v>
      </c>
      <c r="C698" s="263"/>
      <c r="D698" s="263"/>
      <c r="E698" s="263"/>
    </row>
  </sheetData>
  <autoFilter ref="A1:AS691"/>
  <sortState ref="A2:BJ622">
    <sortCondition ref="A2:A622"/>
    <sortCondition ref="B2:B622"/>
    <sortCondition ref="C2:C622"/>
    <sortCondition ref="D2:D622"/>
    <sortCondition ref="E2:E622"/>
  </sortState>
  <dataConsolidate>
    <dataRefs count="1">
      <dataRef ref="Y2" sheet="BD de plan de acción 2016" r:id="rId1"/>
    </dataRefs>
  </dataConsolidate>
  <mergeCells count="483">
    <mergeCell ref="C439:E439"/>
    <mergeCell ref="C414:E414"/>
    <mergeCell ref="C513:E513"/>
    <mergeCell ref="C518:E518"/>
    <mergeCell ref="C522:E522"/>
    <mergeCell ref="C525:E525"/>
    <mergeCell ref="C533:E533"/>
    <mergeCell ref="C510:E510"/>
    <mergeCell ref="C505:E505"/>
    <mergeCell ref="C497:E497"/>
    <mergeCell ref="B491:B533"/>
    <mergeCell ref="C489:E489"/>
    <mergeCell ref="C485:E485"/>
    <mergeCell ref="C478:E478"/>
    <mergeCell ref="C457:E457"/>
    <mergeCell ref="B441:B489"/>
    <mergeCell ref="C455:E455"/>
    <mergeCell ref="C448:E448"/>
    <mergeCell ref="C446:E446"/>
    <mergeCell ref="KWX41:KWZ41"/>
    <mergeCell ref="KYQ41:KYS41"/>
    <mergeCell ref="LAJ41:LAL41"/>
    <mergeCell ref="LCC41:LCE41"/>
    <mergeCell ref="LDV41:LDX41"/>
    <mergeCell ref="LFO41:LFQ41"/>
    <mergeCell ref="LHH41:LHJ41"/>
    <mergeCell ref="LJA41:LJC41"/>
    <mergeCell ref="LKT41:LKV41"/>
    <mergeCell ref="KHI41:KHK41"/>
    <mergeCell ref="KJB41:KJD41"/>
    <mergeCell ref="KKU41:KKW41"/>
    <mergeCell ref="KMN41:KMP41"/>
    <mergeCell ref="KOG41:KOI41"/>
    <mergeCell ref="KPZ41:KQB41"/>
    <mergeCell ref="KRS41:KRU41"/>
    <mergeCell ref="KTL41:KTN41"/>
    <mergeCell ref="KVE41:KVG41"/>
    <mergeCell ref="JRT41:JRV41"/>
    <mergeCell ref="JTM41:JTO41"/>
    <mergeCell ref="JVF41:JVH41"/>
    <mergeCell ref="JWY41:JXA41"/>
    <mergeCell ref="JYR41:JYT41"/>
    <mergeCell ref="KAK41:KAM41"/>
    <mergeCell ref="KCD41:KCF41"/>
    <mergeCell ref="KDW41:KDY41"/>
    <mergeCell ref="KFP41:KFR41"/>
    <mergeCell ref="JCE41:JCG41"/>
    <mergeCell ref="JDX41:JDZ41"/>
    <mergeCell ref="JFQ41:JFS41"/>
    <mergeCell ref="JHJ41:JHL41"/>
    <mergeCell ref="JJC41:JJE41"/>
    <mergeCell ref="JKV41:JKX41"/>
    <mergeCell ref="JMO41:JMQ41"/>
    <mergeCell ref="JOH41:JOJ41"/>
    <mergeCell ref="JQA41:JQC41"/>
    <mergeCell ref="C12:E12"/>
    <mergeCell ref="IOI41:IOK41"/>
    <mergeCell ref="IQB41:IQD41"/>
    <mergeCell ref="IRU41:IRW41"/>
    <mergeCell ref="ITN41:ITP41"/>
    <mergeCell ref="IVG41:IVI41"/>
    <mergeCell ref="IWZ41:IXB41"/>
    <mergeCell ref="IYS41:IYU41"/>
    <mergeCell ref="JAL41:JAN41"/>
    <mergeCell ref="HYT41:HYV41"/>
    <mergeCell ref="IAM41:IAO41"/>
    <mergeCell ref="ICF41:ICH41"/>
    <mergeCell ref="IDY41:IEA41"/>
    <mergeCell ref="IFR41:IFT41"/>
    <mergeCell ref="IHK41:IHM41"/>
    <mergeCell ref="IJD41:IJF41"/>
    <mergeCell ref="IKW41:IKY41"/>
    <mergeCell ref="IMP41:IMR41"/>
    <mergeCell ref="HJE41:HJG41"/>
    <mergeCell ref="HKX41:HKZ41"/>
    <mergeCell ref="HMQ41:HMS41"/>
    <mergeCell ref="HOJ41:HOL41"/>
    <mergeCell ref="HQC41:HQE41"/>
    <mergeCell ref="HRV41:HRX41"/>
    <mergeCell ref="HTO41:HTQ41"/>
    <mergeCell ref="HVH41:HVJ41"/>
    <mergeCell ref="HXA41:HXC41"/>
    <mergeCell ref="GTP41:GTR41"/>
    <mergeCell ref="GVI41:GVK41"/>
    <mergeCell ref="GXB41:GXD41"/>
    <mergeCell ref="GYU41:GYW41"/>
    <mergeCell ref="HAN41:HAP41"/>
    <mergeCell ref="HCG41:HCI41"/>
    <mergeCell ref="HDZ41:HEB41"/>
    <mergeCell ref="HFS41:HFU41"/>
    <mergeCell ref="HHL41:HHN41"/>
    <mergeCell ref="GEA41:GEC41"/>
    <mergeCell ref="GFT41:GFV41"/>
    <mergeCell ref="GHM41:GHO41"/>
    <mergeCell ref="GJF41:GJH41"/>
    <mergeCell ref="GKY41:GLA41"/>
    <mergeCell ref="GMR41:GMT41"/>
    <mergeCell ref="GOK41:GOM41"/>
    <mergeCell ref="GQD41:GQF41"/>
    <mergeCell ref="GRW41:GRY41"/>
    <mergeCell ref="FOL41:FON41"/>
    <mergeCell ref="FQE41:FQG41"/>
    <mergeCell ref="FRX41:FRZ41"/>
    <mergeCell ref="FTQ41:FTS41"/>
    <mergeCell ref="FVJ41:FVL41"/>
    <mergeCell ref="FXC41:FXE41"/>
    <mergeCell ref="FYV41:FYX41"/>
    <mergeCell ref="GAO41:GAQ41"/>
    <mergeCell ref="GCH41:GCJ41"/>
    <mergeCell ref="EYW41:EYY41"/>
    <mergeCell ref="FAP41:FAR41"/>
    <mergeCell ref="FCI41:FCK41"/>
    <mergeCell ref="FEB41:FED41"/>
    <mergeCell ref="FFU41:FFW41"/>
    <mergeCell ref="FHN41:FHP41"/>
    <mergeCell ref="FJG41:FJI41"/>
    <mergeCell ref="FKZ41:FLB41"/>
    <mergeCell ref="FMS41:FMU41"/>
    <mergeCell ref="EJH41:EJJ41"/>
    <mergeCell ref="ELA41:ELC41"/>
    <mergeCell ref="EMT41:EMV41"/>
    <mergeCell ref="EOM41:EOO41"/>
    <mergeCell ref="EQF41:EQH41"/>
    <mergeCell ref="ERY41:ESA41"/>
    <mergeCell ref="ETR41:ETT41"/>
    <mergeCell ref="EVK41:EVM41"/>
    <mergeCell ref="EXD41:EXF41"/>
    <mergeCell ref="DTS41:DTU41"/>
    <mergeCell ref="DVL41:DVN41"/>
    <mergeCell ref="DXE41:DXG41"/>
    <mergeCell ref="DYX41:DYZ41"/>
    <mergeCell ref="EAQ41:EAS41"/>
    <mergeCell ref="ECJ41:ECL41"/>
    <mergeCell ref="EEC41:EEE41"/>
    <mergeCell ref="EFV41:EFX41"/>
    <mergeCell ref="EHO41:EHQ41"/>
    <mergeCell ref="DED41:DEF41"/>
    <mergeCell ref="DFW41:DFY41"/>
    <mergeCell ref="DHP41:DHR41"/>
    <mergeCell ref="DJI41:DJK41"/>
    <mergeCell ref="DLB41:DLD41"/>
    <mergeCell ref="DMU41:DMW41"/>
    <mergeCell ref="DON41:DOP41"/>
    <mergeCell ref="DQG41:DQI41"/>
    <mergeCell ref="DRZ41:DSB41"/>
    <mergeCell ref="COO41:COQ41"/>
    <mergeCell ref="CQH41:CQJ41"/>
    <mergeCell ref="CSA41:CSC41"/>
    <mergeCell ref="CTT41:CTV41"/>
    <mergeCell ref="CVM41:CVO41"/>
    <mergeCell ref="CXF41:CXH41"/>
    <mergeCell ref="CYY41:CZA41"/>
    <mergeCell ref="DAR41:DAT41"/>
    <mergeCell ref="DCK41:DCM41"/>
    <mergeCell ref="BYZ41:BZB41"/>
    <mergeCell ref="CAS41:CAU41"/>
    <mergeCell ref="CCL41:CCN41"/>
    <mergeCell ref="CEE41:CEG41"/>
    <mergeCell ref="CFX41:CFZ41"/>
    <mergeCell ref="CHQ41:CHS41"/>
    <mergeCell ref="CJJ41:CJL41"/>
    <mergeCell ref="CLC41:CLE41"/>
    <mergeCell ref="CMV41:CMX41"/>
    <mergeCell ref="BJK41:BJM41"/>
    <mergeCell ref="BLD41:BLF41"/>
    <mergeCell ref="BMW41:BMY41"/>
    <mergeCell ref="BOP41:BOR41"/>
    <mergeCell ref="BQI41:BQK41"/>
    <mergeCell ref="BSB41:BSD41"/>
    <mergeCell ref="BTU41:BTW41"/>
    <mergeCell ref="BVN41:BVP41"/>
    <mergeCell ref="BXG41:BXI41"/>
    <mergeCell ref="ATV41:ATX41"/>
    <mergeCell ref="AVO41:AVQ41"/>
    <mergeCell ref="AXH41:AXJ41"/>
    <mergeCell ref="AZA41:AZC41"/>
    <mergeCell ref="BAT41:BAV41"/>
    <mergeCell ref="BCM41:BCO41"/>
    <mergeCell ref="BEF41:BEH41"/>
    <mergeCell ref="BFY41:BGA41"/>
    <mergeCell ref="BHR41:BHT41"/>
    <mergeCell ref="AEG41:AEI41"/>
    <mergeCell ref="AFZ41:AGB41"/>
    <mergeCell ref="AHS41:AHU41"/>
    <mergeCell ref="AJL41:AJN41"/>
    <mergeCell ref="ALE41:ALG41"/>
    <mergeCell ref="AMX41:AMZ41"/>
    <mergeCell ref="AOQ41:AOS41"/>
    <mergeCell ref="AQJ41:AQL41"/>
    <mergeCell ref="ASC41:ASE41"/>
    <mergeCell ref="OR41:OT41"/>
    <mergeCell ref="QK41:QM41"/>
    <mergeCell ref="SD41:SF41"/>
    <mergeCell ref="TW41:TY41"/>
    <mergeCell ref="VP41:VR41"/>
    <mergeCell ref="XI41:XK41"/>
    <mergeCell ref="ZB41:ZD41"/>
    <mergeCell ref="AAU41:AAW41"/>
    <mergeCell ref="ACN41:ACP41"/>
    <mergeCell ref="C41:E41"/>
    <mergeCell ref="AV41:AX41"/>
    <mergeCell ref="CO41:CQ41"/>
    <mergeCell ref="EH41:EJ41"/>
    <mergeCell ref="GA41:GC41"/>
    <mergeCell ref="HT41:HV41"/>
    <mergeCell ref="JM41:JO41"/>
    <mergeCell ref="LF41:LH41"/>
    <mergeCell ref="MY41:NA41"/>
    <mergeCell ref="LMM41:LMO41"/>
    <mergeCell ref="LOF41:LOH41"/>
    <mergeCell ref="LPY41:LQA41"/>
    <mergeCell ref="LRR41:LRT41"/>
    <mergeCell ref="LTK41:LTM41"/>
    <mergeCell ref="LVD41:LVF41"/>
    <mergeCell ref="LWW41:LWY41"/>
    <mergeCell ref="LYP41:LYR41"/>
    <mergeCell ref="MAI41:MAK41"/>
    <mergeCell ref="MCB41:MCD41"/>
    <mergeCell ref="MDU41:MDW41"/>
    <mergeCell ref="MFN41:MFP41"/>
    <mergeCell ref="MHG41:MHI41"/>
    <mergeCell ref="MIZ41:MJB41"/>
    <mergeCell ref="MKS41:MKU41"/>
    <mergeCell ref="MML41:MMN41"/>
    <mergeCell ref="MOE41:MOG41"/>
    <mergeCell ref="MPX41:MPZ41"/>
    <mergeCell ref="MRQ41:MRS41"/>
    <mergeCell ref="MTJ41:MTL41"/>
    <mergeCell ref="MVC41:MVE41"/>
    <mergeCell ref="MWV41:MWX41"/>
    <mergeCell ref="MYO41:MYQ41"/>
    <mergeCell ref="NAH41:NAJ41"/>
    <mergeCell ref="NCA41:NCC41"/>
    <mergeCell ref="NDT41:NDV41"/>
    <mergeCell ref="NFM41:NFO41"/>
    <mergeCell ref="NHF41:NHH41"/>
    <mergeCell ref="NIY41:NJA41"/>
    <mergeCell ref="NKR41:NKT41"/>
    <mergeCell ref="NMK41:NMM41"/>
    <mergeCell ref="NOD41:NOF41"/>
    <mergeCell ref="NPW41:NPY41"/>
    <mergeCell ref="NRP41:NRR41"/>
    <mergeCell ref="NTI41:NTK41"/>
    <mergeCell ref="NVB41:NVD41"/>
    <mergeCell ref="NWU41:NWW41"/>
    <mergeCell ref="NYN41:NYP41"/>
    <mergeCell ref="OAG41:OAI41"/>
    <mergeCell ref="OBZ41:OCB41"/>
    <mergeCell ref="ODS41:ODU41"/>
    <mergeCell ref="OFL41:OFN41"/>
    <mergeCell ref="OHE41:OHG41"/>
    <mergeCell ref="OIX41:OIZ41"/>
    <mergeCell ref="OKQ41:OKS41"/>
    <mergeCell ref="OMJ41:OML41"/>
    <mergeCell ref="OOC41:OOE41"/>
    <mergeCell ref="OPV41:OPX41"/>
    <mergeCell ref="ORO41:ORQ41"/>
    <mergeCell ref="OTH41:OTJ41"/>
    <mergeCell ref="OVA41:OVC41"/>
    <mergeCell ref="OWT41:OWV41"/>
    <mergeCell ref="OYM41:OYO41"/>
    <mergeCell ref="PAF41:PAH41"/>
    <mergeCell ref="PBY41:PCA41"/>
    <mergeCell ref="PDR41:PDT41"/>
    <mergeCell ref="PFK41:PFM41"/>
    <mergeCell ref="PHD41:PHF41"/>
    <mergeCell ref="PIW41:PIY41"/>
    <mergeCell ref="PKP41:PKR41"/>
    <mergeCell ref="PMI41:PMK41"/>
    <mergeCell ref="POB41:POD41"/>
    <mergeCell ref="PPU41:PPW41"/>
    <mergeCell ref="PRN41:PRP41"/>
    <mergeCell ref="PTG41:PTI41"/>
    <mergeCell ref="PUZ41:PVB41"/>
    <mergeCell ref="PWS41:PWU41"/>
    <mergeCell ref="PYL41:PYN41"/>
    <mergeCell ref="QAE41:QAG41"/>
    <mergeCell ref="QBX41:QBZ41"/>
    <mergeCell ref="QDQ41:QDS41"/>
    <mergeCell ref="QFJ41:QFL41"/>
    <mergeCell ref="QHC41:QHE41"/>
    <mergeCell ref="QIV41:QIX41"/>
    <mergeCell ref="QKO41:QKQ41"/>
    <mergeCell ref="QMH41:QMJ41"/>
    <mergeCell ref="QOA41:QOC41"/>
    <mergeCell ref="QPT41:QPV41"/>
    <mergeCell ref="QRM41:QRO41"/>
    <mergeCell ref="QTF41:QTH41"/>
    <mergeCell ref="QUY41:QVA41"/>
    <mergeCell ref="QWR41:QWT41"/>
    <mergeCell ref="QYK41:QYM41"/>
    <mergeCell ref="RAD41:RAF41"/>
    <mergeCell ref="RBW41:RBY41"/>
    <mergeCell ref="RDP41:RDR41"/>
    <mergeCell ref="RFI41:RFK41"/>
    <mergeCell ref="RHB41:RHD41"/>
    <mergeCell ref="RIU41:RIW41"/>
    <mergeCell ref="RKN41:RKP41"/>
    <mergeCell ref="RMG41:RMI41"/>
    <mergeCell ref="RNZ41:ROB41"/>
    <mergeCell ref="RPS41:RPU41"/>
    <mergeCell ref="RRL41:RRN41"/>
    <mergeCell ref="RTE41:RTG41"/>
    <mergeCell ref="RUX41:RUZ41"/>
    <mergeCell ref="RWQ41:RWS41"/>
    <mergeCell ref="RYJ41:RYL41"/>
    <mergeCell ref="SAC41:SAE41"/>
    <mergeCell ref="SBV41:SBX41"/>
    <mergeCell ref="SDO41:SDQ41"/>
    <mergeCell ref="SFH41:SFJ41"/>
    <mergeCell ref="SHA41:SHC41"/>
    <mergeCell ref="SIT41:SIV41"/>
    <mergeCell ref="SKM41:SKO41"/>
    <mergeCell ref="SMF41:SMH41"/>
    <mergeCell ref="SNY41:SOA41"/>
    <mergeCell ref="SPR41:SPT41"/>
    <mergeCell ref="SRK41:SRM41"/>
    <mergeCell ref="STD41:STF41"/>
    <mergeCell ref="SUW41:SUY41"/>
    <mergeCell ref="SWP41:SWR41"/>
    <mergeCell ref="SYI41:SYK41"/>
    <mergeCell ref="TAB41:TAD41"/>
    <mergeCell ref="TBU41:TBW41"/>
    <mergeCell ref="TDN41:TDP41"/>
    <mergeCell ref="TFG41:TFI41"/>
    <mergeCell ref="TGZ41:THB41"/>
    <mergeCell ref="TIS41:TIU41"/>
    <mergeCell ref="TKL41:TKN41"/>
    <mergeCell ref="TME41:TMG41"/>
    <mergeCell ref="TNX41:TNZ41"/>
    <mergeCell ref="TPQ41:TPS41"/>
    <mergeCell ref="TRJ41:TRL41"/>
    <mergeCell ref="TTC41:TTE41"/>
    <mergeCell ref="TUV41:TUX41"/>
    <mergeCell ref="TWO41:TWQ41"/>
    <mergeCell ref="TYH41:TYJ41"/>
    <mergeCell ref="UAA41:UAC41"/>
    <mergeCell ref="UBT41:UBV41"/>
    <mergeCell ref="UDM41:UDO41"/>
    <mergeCell ref="UFF41:UFH41"/>
    <mergeCell ref="UGY41:UHA41"/>
    <mergeCell ref="UIR41:UIT41"/>
    <mergeCell ref="UKK41:UKM41"/>
    <mergeCell ref="UMD41:UMF41"/>
    <mergeCell ref="UNW41:UNY41"/>
    <mergeCell ref="UPP41:UPR41"/>
    <mergeCell ref="URI41:URK41"/>
    <mergeCell ref="UTB41:UTD41"/>
    <mergeCell ref="UUU41:UUW41"/>
    <mergeCell ref="UWN41:UWP41"/>
    <mergeCell ref="UYG41:UYI41"/>
    <mergeCell ref="UZZ41:VAB41"/>
    <mergeCell ref="WBR41:WBT41"/>
    <mergeCell ref="WDK41:WDM41"/>
    <mergeCell ref="WFD41:WFF41"/>
    <mergeCell ref="VBS41:VBU41"/>
    <mergeCell ref="VDL41:VDN41"/>
    <mergeCell ref="VFE41:VFG41"/>
    <mergeCell ref="VGX41:VGZ41"/>
    <mergeCell ref="VIQ41:VIS41"/>
    <mergeCell ref="VKJ41:VKL41"/>
    <mergeCell ref="VMC41:VME41"/>
    <mergeCell ref="VNV41:VNX41"/>
    <mergeCell ref="VPO41:VPQ41"/>
    <mergeCell ref="WWL41:WWN41"/>
    <mergeCell ref="WYE41:WYG41"/>
    <mergeCell ref="WZX41:WZZ41"/>
    <mergeCell ref="XBQ41:XBS41"/>
    <mergeCell ref="XDJ41:XDL41"/>
    <mergeCell ref="XFC41:XFD41"/>
    <mergeCell ref="C23:E23"/>
    <mergeCell ref="C44:E44"/>
    <mergeCell ref="B2:B41"/>
    <mergeCell ref="WGW41:WGY41"/>
    <mergeCell ref="WIP41:WIR41"/>
    <mergeCell ref="WKI41:WKK41"/>
    <mergeCell ref="WMB41:WMD41"/>
    <mergeCell ref="WNU41:WNW41"/>
    <mergeCell ref="WPN41:WPP41"/>
    <mergeCell ref="WRG41:WRI41"/>
    <mergeCell ref="WSZ41:WTB41"/>
    <mergeCell ref="WUS41:WUU41"/>
    <mergeCell ref="VRH41:VRJ41"/>
    <mergeCell ref="VTA41:VTC41"/>
    <mergeCell ref="VUT41:VUV41"/>
    <mergeCell ref="VWM41:VWO41"/>
    <mergeCell ref="VYF41:VYH41"/>
    <mergeCell ref="VZY41:WAA41"/>
    <mergeCell ref="A99:O99"/>
    <mergeCell ref="B98:O98"/>
    <mergeCell ref="B79:O79"/>
    <mergeCell ref="B60:O60"/>
    <mergeCell ref="C286:E286"/>
    <mergeCell ref="B128:B225"/>
    <mergeCell ref="C121:E121"/>
    <mergeCell ref="C126:E126"/>
    <mergeCell ref="C161:E161"/>
    <mergeCell ref="C179:E179"/>
    <mergeCell ref="B100:B126"/>
    <mergeCell ref="C52:E52"/>
    <mergeCell ref="C55:E55"/>
    <mergeCell ref="C59:E59"/>
    <mergeCell ref="C68:E68"/>
    <mergeCell ref="C78:E78"/>
    <mergeCell ref="B43:B59"/>
    <mergeCell ref="B61:B78"/>
    <mergeCell ref="C81:E81"/>
    <mergeCell ref="B80:B97"/>
    <mergeCell ref="C87:E87"/>
    <mergeCell ref="C89:E89"/>
    <mergeCell ref="C97:E97"/>
    <mergeCell ref="C554:E554"/>
    <mergeCell ref="C563:E563"/>
    <mergeCell ref="C568:E568"/>
    <mergeCell ref="C572:E572"/>
    <mergeCell ref="C574:E574"/>
    <mergeCell ref="A693:E694"/>
    <mergeCell ref="A2:A98"/>
    <mergeCell ref="C587:E587"/>
    <mergeCell ref="C608:E608"/>
    <mergeCell ref="C613:E613"/>
    <mergeCell ref="B42:O42"/>
    <mergeCell ref="B642:O642"/>
    <mergeCell ref="B689:O689"/>
    <mergeCell ref="B629:O629"/>
    <mergeCell ref="C543:E543"/>
    <mergeCell ref="A535:O535"/>
    <mergeCell ref="B534:O534"/>
    <mergeCell ref="B490:O490"/>
    <mergeCell ref="B440:O440"/>
    <mergeCell ref="B410:O410"/>
    <mergeCell ref="B407:O407"/>
    <mergeCell ref="B127:O127"/>
    <mergeCell ref="B226:O226"/>
    <mergeCell ref="C48:E48"/>
    <mergeCell ref="B695:E695"/>
    <mergeCell ref="B696:E696"/>
    <mergeCell ref="B697:E697"/>
    <mergeCell ref="A690:O690"/>
    <mergeCell ref="A691:O691"/>
    <mergeCell ref="B588:O588"/>
    <mergeCell ref="B569:O569"/>
    <mergeCell ref="C628:E628"/>
    <mergeCell ref="B698:E698"/>
    <mergeCell ref="C635:E635"/>
    <mergeCell ref="C641:E641"/>
    <mergeCell ref="C650:E650"/>
    <mergeCell ref="C670:E670"/>
    <mergeCell ref="C678:E678"/>
    <mergeCell ref="C688:E688"/>
    <mergeCell ref="A536:A689"/>
    <mergeCell ref="B536:B568"/>
    <mergeCell ref="B570:B587"/>
    <mergeCell ref="B589:B628"/>
    <mergeCell ref="B630:B641"/>
    <mergeCell ref="B643:B688"/>
    <mergeCell ref="C578:E578"/>
    <mergeCell ref="C581:E581"/>
    <mergeCell ref="C583:E583"/>
    <mergeCell ref="C529:E529"/>
    <mergeCell ref="B394:O394"/>
    <mergeCell ref="A395:O395"/>
    <mergeCell ref="C384:E384"/>
    <mergeCell ref="C393:E393"/>
    <mergeCell ref="C402:E402"/>
    <mergeCell ref="C406:E406"/>
    <mergeCell ref="B227:B393"/>
    <mergeCell ref="A100:A394"/>
    <mergeCell ref="C197:E197"/>
    <mergeCell ref="C218:E218"/>
    <mergeCell ref="C225:E225"/>
    <mergeCell ref="C250:E250"/>
    <mergeCell ref="C256:E256"/>
    <mergeCell ref="C261:E261"/>
    <mergeCell ref="C271:E271"/>
    <mergeCell ref="C357:E357"/>
    <mergeCell ref="C379:E379"/>
    <mergeCell ref="C295:E295"/>
    <mergeCell ref="B411:B439"/>
    <mergeCell ref="C409:E409"/>
    <mergeCell ref="B408:B409"/>
    <mergeCell ref="B396:B406"/>
    <mergeCell ref="A396:A534"/>
  </mergeCells>
  <phoneticPr fontId="46" type="noConversion"/>
  <conditionalFormatting sqref="AQ12">
    <cfRule type="cellIs" dxfId="1949" priority="3173" operator="equal">
      <formula>"TERMINADA"</formula>
    </cfRule>
    <cfRule type="cellIs" dxfId="1948" priority="3175" operator="equal">
      <formula>"GESTIÓN NORMAL"</formula>
    </cfRule>
    <cfRule type="cellIs" dxfId="1947" priority="3177" operator="equal">
      <formula>"SIN INICIAR"</formula>
    </cfRule>
    <cfRule type="cellIs" dxfId="1946" priority="3179" operator="equal">
      <formula>"ADELANTADA"</formula>
    </cfRule>
    <cfRule type="containsText" dxfId="1945" priority="3181" operator="containsText" text="EN PROCESO">
      <formula>NOT(ISERROR(SEARCH("EN PROCESO",AQ12)))</formula>
    </cfRule>
    <cfRule type="cellIs" dxfId="1944" priority="3183" operator="equal">
      <formula>"CRÍTICA"</formula>
    </cfRule>
  </conditionalFormatting>
  <conditionalFormatting sqref="AR16:AR22 AR43:AR47 AR49:AR51 AR53:AR54 AR69:AR77 AR83 AR88 AR90 AR61:AR63 AR65:AR67 AR100:AR101 AR119:AR120 AR56:AR58">
    <cfRule type="cellIs" dxfId="1943" priority="3174" stopIfTrue="1" operator="equal">
      <formula>"J"</formula>
    </cfRule>
    <cfRule type="cellIs" dxfId="1942" priority="3176" stopIfTrue="1" operator="equal">
      <formula>6</formula>
    </cfRule>
    <cfRule type="cellIs" dxfId="1941" priority="3178" stopIfTrue="1" operator="equal">
      <formula>"Q"</formula>
    </cfRule>
    <cfRule type="cellIs" dxfId="1940" priority="3180" stopIfTrue="1" operator="equal">
      <formula>"K"</formula>
    </cfRule>
  </conditionalFormatting>
  <conditionalFormatting sqref="AR2:AR15">
    <cfRule type="cellIs" dxfId="1939" priority="3162" operator="equal">
      <formula>"J"</formula>
    </cfRule>
    <cfRule type="cellIs" dxfId="1938" priority="3164" operator="equal">
      <formula>6</formula>
    </cfRule>
    <cfRule type="cellIs" dxfId="1937" priority="3166" operator="equal">
      <formula>"Q"</formula>
    </cfRule>
    <cfRule type="cellIs" dxfId="1936" priority="3168" operator="equal">
      <formula>"K"</formula>
    </cfRule>
    <cfRule type="cellIs" dxfId="1935" priority="3170" operator="equal">
      <formula>"L"</formula>
    </cfRule>
  </conditionalFormatting>
  <conditionalFormatting sqref="AR2:AR15">
    <cfRule type="cellIs" dxfId="1934" priority="3160" operator="equal">
      <formula>"B"</formula>
    </cfRule>
  </conditionalFormatting>
  <conditionalFormatting sqref="CJ41 EC41 FV41 HO41 JH41 LA41 MT41 OM41 QF41 RY41 TR41 VK41 XD41 YW41 AAP41 ACI41 AEB41 AFU41 AHN41 AJG41 AKZ41 AMS41 AOL41 AQE41 ARX41 ATQ41 AVJ41 AXC41 AYV41 BAO41 BCH41 BEA41 BFT41 BHM41 BJF41 BKY41 BMR41 BOK41 BQD41 BRW41 BTP41 BVI41 BXB41 BYU41 CAN41 CCG41 CDZ41 CFS41 CHL41 CJE41 CKX41 CMQ41 COJ41 CQC41 CRV41 CTO41 CVH41 CXA41 CYT41 DAM41 DCF41 DDY41 DFR41 DHK41 DJD41 DKW41 DMP41 DOI41 DQB41 DRU41 DTN41 DVG41 DWZ41 DYS41 EAL41 ECE41 EDX41 EFQ41 EHJ41 EJC41 EKV41 EMO41 EOH41 EQA41 ERT41 ETM41 EVF41 EWY41 EYR41 FAK41 FCD41 FDW41 FFP41 FHI41 FJB41 FKU41 FMN41 FOG41 FPZ41 FRS41 FTL41 FVE41 FWX41 FYQ41 GAJ41 GCC41 GDV41 GFO41 GHH41 GJA41 GKT41 GMM41 GOF41 GPY41 GRR41 GTK41 GVD41 GWW41 GYP41 HAI41 HCB41 HDU41 HFN41 HHG41 HIZ41 HKS41 HML41 HOE41 HPX41 HRQ41 HTJ41 HVC41 HWV41 HYO41 IAH41 ICA41 IDT41 IFM41 IHF41 IIY41 IKR41 IMK41 IOD41 IPW41 IRP41 ITI41 IVB41 IWU41 IYN41 JAG41 JBZ41 JDS41 JFL41 JHE41 JIX41 JKQ41 JMJ41 JOC41 JPV41 JRO41 JTH41 JVA41 JWT41 JYM41 KAF41 KBY41 KDR41 KFK41 KHD41 KIW41 KKP41 KMI41 KOB41 KPU41 KRN41 KTG41 KUZ41 KWS41 KYL41 LAE41 LBX41 LDQ41 LFJ41 LHC41 LIV41 LKO41 LMH41 LOA41 LPT41 LRM41 LTF41 LUY41 LWR41 LYK41 MAD41 MBW41 MDP41 MFI41 MHB41 MIU41 MKN41 MMG41 MNZ41 MPS41 MRL41 MTE41 MUX41 MWQ41 MYJ41 NAC41 NBV41 NDO41 NFH41 NHA41 NIT41 NKM41 NMF41 NNY41 NPR41 NRK41 NTD41 NUW41 NWP41 NYI41 OAB41 OBU41 ODN41 OFG41 OGZ41 OIS41 OKL41 OME41 ONX41 OPQ41 ORJ41 OTC41 OUV41 OWO41 OYH41 PAA41 PBT41 PDM41 PFF41 PGY41 PIR41 PKK41 PMD41 PNW41 PPP41 PRI41 PTB41 PUU41 PWN41 PYG41 PZZ41 QBS41 QDL41 QFE41 QGX41 QIQ41 QKJ41 QMC41 QNV41 QPO41 QRH41 QTA41 QUT41 QWM41 QYF41 QZY41 RBR41 RDK41 RFD41 RGW41 RIP41 RKI41 RMB41 RNU41 RPN41 RRG41 RSZ41 RUS41 RWL41 RYE41 RZX41 SBQ41 SDJ41 SFC41 SGV41 SIO41 SKH41 SMA41 SNT41 SPM41 SRF41 SSY41 SUR41 SWK41 SYD41 SZW41 TBP41 TDI41 TFB41 TGU41 TIN41 TKG41 TLZ41 TNS41 TPL41 TRE41 TSX41 TUQ41 TWJ41 TYC41 TZV41 UBO41 UDH41 UFA41 UGT41 UIM41 UKF41 ULY41 UNR41 UPK41 URD41 USW41 UUP41 UWI41 UYB41 UZU41 VBN41 VDG41 VEZ41 VGS41 VIL41 VKE41 VLX41 VNQ41 VPJ41 VRC41 VSV41 VUO41 VWH41 VYA41 VZT41 WBM41 WDF41 WEY41 WGR41 WIK41 WKD41 WLW41 WNP41 WPI41 WRB41 WSU41 WUN41 WWG41 WXZ41 WZS41 XBL41 XDE41 XEX41">
    <cfRule type="cellIs" dxfId="1933" priority="3154" operator="equal">
      <formula>"TERMINADA"</formula>
    </cfRule>
    <cfRule type="cellIs" dxfId="1932" priority="3155" operator="equal">
      <formula>"GESTIÓN NORMAL"</formula>
    </cfRule>
    <cfRule type="cellIs" dxfId="1931" priority="3156" operator="equal">
      <formula>"SIN INICIAR"</formula>
    </cfRule>
    <cfRule type="cellIs" dxfId="1930" priority="3157" operator="equal">
      <formula>"ADELANTADA"</formula>
    </cfRule>
    <cfRule type="containsText" dxfId="1929" priority="3158" operator="containsText" text="EN PROCESO">
      <formula>NOT(ISERROR(SEARCH("EN PROCESO",CJ41)))</formula>
    </cfRule>
    <cfRule type="cellIs" dxfId="1928" priority="3159" operator="equal">
      <formula>"CRÍTICA"</formula>
    </cfRule>
  </conditionalFormatting>
  <conditionalFormatting sqref="CK41 ED41 FW41 HP41 JI41 LB41 MU41 ON41 QG41 RZ41 TS41 VL41 XE41 YX41 AAQ41 ACJ41 AEC41 AFV41 AHO41 AJH41 ALA41 AMT41 AOM41 AQF41 ARY41 ATR41 AVK41 AXD41 AYW41 BAP41 BCI41 BEB41 BFU41 BHN41 BJG41 BKZ41 BMS41 BOL41 BQE41 BRX41 BTQ41 BVJ41 BXC41 BYV41 CAO41 CCH41 CEA41 CFT41 CHM41 CJF41 CKY41 CMR41 COK41 CQD41 CRW41 CTP41 CVI41 CXB41 CYU41 DAN41 DCG41 DDZ41 DFS41 DHL41 DJE41 DKX41 DMQ41 DOJ41 DQC41 DRV41 DTO41 DVH41 DXA41 DYT41 EAM41 ECF41 EDY41 EFR41 EHK41 EJD41 EKW41 EMP41 EOI41 EQB41 ERU41 ETN41 EVG41 EWZ41 EYS41 FAL41 FCE41 FDX41 FFQ41 FHJ41 FJC41 FKV41 FMO41 FOH41 FQA41 FRT41 FTM41 FVF41 FWY41 FYR41 GAK41 GCD41 GDW41 GFP41 GHI41 GJB41 GKU41 GMN41 GOG41 GPZ41 GRS41 GTL41 GVE41 GWX41 GYQ41 HAJ41 HCC41 HDV41 HFO41 HHH41 HJA41 HKT41 HMM41 HOF41 HPY41 HRR41 HTK41 HVD41 HWW41 HYP41 IAI41 ICB41 IDU41 IFN41 IHG41 IIZ41 IKS41 IML41 IOE41 IPX41 IRQ41 ITJ41 IVC41 IWV41 IYO41 JAH41 JCA41 JDT41 JFM41 JHF41 JIY41 JKR41 JMK41 JOD41 JPW41 JRP41 JTI41 JVB41 JWU41 JYN41 KAG41 KBZ41 KDS41 KFL41 KHE41 KIX41 KKQ41 KMJ41 KOC41 KPV41 KRO41 KTH41 KVA41 KWT41 KYM41 LAF41 LBY41 LDR41 LFK41 LHD41 LIW41 LKP41 LMI41 LOB41 LPU41 LRN41 LTG41 LUZ41 LWS41 LYL41 MAE41 MBX41 MDQ41 MFJ41 MHC41 MIV41 MKO41 MMH41 MOA41 MPT41 MRM41 MTF41 MUY41 MWR41 MYK41 NAD41 NBW41 NDP41 NFI41 NHB41 NIU41 NKN41 NMG41 NNZ41 NPS41 NRL41 NTE41 NUX41 NWQ41 NYJ41 OAC41 OBV41 ODO41 OFH41 OHA41 OIT41 OKM41 OMF41 ONY41 OPR41 ORK41 OTD41 OUW41 OWP41 OYI41 PAB41 PBU41 PDN41 PFG41 PGZ41 PIS41 PKL41 PME41 PNX41 PPQ41 PRJ41 PTC41 PUV41 PWO41 PYH41 QAA41 QBT41 QDM41 QFF41 QGY41 QIR41 QKK41 QMD41 QNW41 QPP41 QRI41 QTB41 QUU41 QWN41 QYG41 QZZ41 RBS41 RDL41 RFE41 RGX41 RIQ41 RKJ41 RMC41 RNV41 RPO41 RRH41 RTA41 RUT41 RWM41 RYF41 RZY41 SBR41 SDK41 SFD41 SGW41 SIP41 SKI41 SMB41 SNU41 SPN41 SRG41 SSZ41 SUS41 SWL41 SYE41 SZX41 TBQ41 TDJ41 TFC41 TGV41 TIO41 TKH41 TMA41 TNT41 TPM41 TRF41 TSY41 TUR41 TWK41 TYD41 TZW41 UBP41 UDI41 UFB41 UGU41 UIN41 UKG41 ULZ41 UNS41 UPL41 URE41 USX41 UUQ41 UWJ41 UYC41 UZV41 VBO41 VDH41 VFA41 VGT41 VIM41 VKF41 VLY41 VNR41 VPK41 VRD41 VSW41 VUP41 VWI41 VYB41 VZU41 WBN41 WDG41 WEZ41 WGS41 WIL41 WKE41 WLX41 WNQ41 WPJ41 WRC41 WSV41 WUO41 WWH41 WYA41 WZT41 XBM41 XDF41 XEY41">
    <cfRule type="cellIs" dxfId="1927" priority="3149" operator="equal">
      <formula>"J"</formula>
    </cfRule>
    <cfRule type="cellIs" dxfId="1926" priority="3150" operator="equal">
      <formula>6</formula>
    </cfRule>
    <cfRule type="cellIs" dxfId="1925" priority="3151" operator="equal">
      <formula>"Q"</formula>
    </cfRule>
    <cfRule type="cellIs" dxfId="1924" priority="3152" operator="equal">
      <formula>"K"</formula>
    </cfRule>
    <cfRule type="cellIs" dxfId="1923" priority="3153" operator="equal">
      <formula>"L"</formula>
    </cfRule>
  </conditionalFormatting>
  <conditionalFormatting sqref="CK41 ED41 FW41 HP41 JI41 LB41 MU41 ON41 QG41 RZ41 TS41 VL41 XE41 YX41 AAQ41 ACJ41 AEC41 AFV41 AHO41 AJH41 ALA41 AMT41 AOM41 AQF41 ARY41 ATR41 AVK41 AXD41 AYW41 BAP41 BCI41 BEB41 BFU41 BHN41 BJG41 BKZ41 BMS41 BOL41 BQE41 BRX41 BTQ41 BVJ41 BXC41 BYV41 CAO41 CCH41 CEA41 CFT41 CHM41 CJF41 CKY41 CMR41 COK41 CQD41 CRW41 CTP41 CVI41 CXB41 CYU41 DAN41 DCG41 DDZ41 DFS41 DHL41 DJE41 DKX41 DMQ41 DOJ41 DQC41 DRV41 DTO41 DVH41 DXA41 DYT41 EAM41 ECF41 EDY41 EFR41 EHK41 EJD41 EKW41 EMP41 EOI41 EQB41 ERU41 ETN41 EVG41 EWZ41 EYS41 FAL41 FCE41 FDX41 FFQ41 FHJ41 FJC41 FKV41 FMO41 FOH41 FQA41 FRT41 FTM41 FVF41 FWY41 FYR41 GAK41 GCD41 GDW41 GFP41 GHI41 GJB41 GKU41 GMN41 GOG41 GPZ41 GRS41 GTL41 GVE41 GWX41 GYQ41 HAJ41 HCC41 HDV41 HFO41 HHH41 HJA41 HKT41 HMM41 HOF41 HPY41 HRR41 HTK41 HVD41 HWW41 HYP41 IAI41 ICB41 IDU41 IFN41 IHG41 IIZ41 IKS41 IML41 IOE41 IPX41 IRQ41 ITJ41 IVC41 IWV41 IYO41 JAH41 JCA41 JDT41 JFM41 JHF41 JIY41 JKR41 JMK41 JOD41 JPW41 JRP41 JTI41 JVB41 JWU41 JYN41 KAG41 KBZ41 KDS41 KFL41 KHE41 KIX41 KKQ41 KMJ41 KOC41 KPV41 KRO41 KTH41 KVA41 KWT41 KYM41 LAF41 LBY41 LDR41 LFK41 LHD41 LIW41 LKP41 LMI41 LOB41 LPU41 LRN41 LTG41 LUZ41 LWS41 LYL41 MAE41 MBX41 MDQ41 MFJ41 MHC41 MIV41 MKO41 MMH41 MOA41 MPT41 MRM41 MTF41 MUY41 MWR41 MYK41 NAD41 NBW41 NDP41 NFI41 NHB41 NIU41 NKN41 NMG41 NNZ41 NPS41 NRL41 NTE41 NUX41 NWQ41 NYJ41 OAC41 OBV41 ODO41 OFH41 OHA41 OIT41 OKM41 OMF41 ONY41 OPR41 ORK41 OTD41 OUW41 OWP41 OYI41 PAB41 PBU41 PDN41 PFG41 PGZ41 PIS41 PKL41 PME41 PNX41 PPQ41 PRJ41 PTC41 PUV41 PWO41 PYH41 QAA41 QBT41 QDM41 QFF41 QGY41 QIR41 QKK41 QMD41 QNW41 QPP41 QRI41 QTB41 QUU41 QWN41 QYG41 QZZ41 RBS41 RDL41 RFE41 RGX41 RIQ41 RKJ41 RMC41 RNV41 RPO41 RRH41 RTA41 RUT41 RWM41 RYF41 RZY41 SBR41 SDK41 SFD41 SGW41 SIP41 SKI41 SMB41 SNU41 SPN41 SRG41 SSZ41 SUS41 SWL41 SYE41 SZX41 TBQ41 TDJ41 TFC41 TGV41 TIO41 TKH41 TMA41 TNT41 TPM41 TRF41 TSY41 TUR41 TWK41 TYD41 TZW41 UBP41 UDI41 UFB41 UGU41 UIN41 UKG41 ULZ41 UNS41 UPL41 URE41 USX41 UUQ41 UWJ41 UYC41 UZV41 VBO41 VDH41 VFA41 VGT41 VIM41 VKF41 VLY41 VNR41 VPK41 VRD41 VSW41 VUP41 VWI41 VYB41 VZU41 WBN41 WDG41 WEZ41 WGS41 WIL41 WKE41 WLX41 WNQ41 WPJ41 WRC41 WSV41 WUO41 WWH41 WYA41 WZT41 XBM41 XDF41 XEY41">
    <cfRule type="cellIs" dxfId="1922" priority="3148" operator="equal">
      <formula>"B"</formula>
    </cfRule>
  </conditionalFormatting>
  <conditionalFormatting sqref="AQ23 AQ41:AQ42">
    <cfRule type="cellIs" dxfId="1921" priority="3130" operator="equal">
      <formula>"TERMINADA"</formula>
    </cfRule>
    <cfRule type="cellIs" dxfId="1920" priority="3131" operator="equal">
      <formula>"GESTIÓN NORMAL"</formula>
    </cfRule>
    <cfRule type="cellIs" dxfId="1919" priority="3132" operator="equal">
      <formula>"SIN INICIAR"</formula>
    </cfRule>
    <cfRule type="cellIs" dxfId="1918" priority="3133" operator="equal">
      <formula>"ADELANTADA"</formula>
    </cfRule>
    <cfRule type="containsText" dxfId="1917" priority="3134" operator="containsText" text="EN PROCESO">
      <formula>NOT(ISERROR(SEARCH("EN PROCESO",AQ23)))</formula>
    </cfRule>
    <cfRule type="cellIs" dxfId="1916" priority="3135" operator="equal">
      <formula>"CRÍTICA"</formula>
    </cfRule>
  </conditionalFormatting>
  <conditionalFormatting sqref="AR23:AR42">
    <cfRule type="cellIs" dxfId="1915" priority="3125" stopIfTrue="1" operator="equal">
      <formula>"J"</formula>
    </cfRule>
    <cfRule type="cellIs" dxfId="1914" priority="3126" stopIfTrue="1" operator="equal">
      <formula>6</formula>
    </cfRule>
    <cfRule type="cellIs" dxfId="1913" priority="3127" stopIfTrue="1" operator="equal">
      <formula>"Q"</formula>
    </cfRule>
    <cfRule type="cellIs" dxfId="1912" priority="3128" stopIfTrue="1" operator="equal">
      <formula>"K"</formula>
    </cfRule>
    <cfRule type="cellIs" dxfId="1911" priority="3129" stopIfTrue="1" operator="equal">
      <formula>"L"</formula>
    </cfRule>
  </conditionalFormatting>
  <conditionalFormatting sqref="AR23:AR42">
    <cfRule type="cellIs" dxfId="1910" priority="3124" stopIfTrue="1" operator="equal">
      <formula>"B"</formula>
    </cfRule>
  </conditionalFormatting>
  <conditionalFormatting sqref="AR48">
    <cfRule type="cellIs" dxfId="1909" priority="3113" stopIfTrue="1" operator="equal">
      <formula>"J"</formula>
    </cfRule>
    <cfRule type="cellIs" dxfId="1908" priority="3114" stopIfTrue="1" operator="equal">
      <formula>6</formula>
    </cfRule>
    <cfRule type="cellIs" dxfId="1907" priority="3115" stopIfTrue="1" operator="equal">
      <formula>"Q"</formula>
    </cfRule>
    <cfRule type="cellIs" dxfId="1906" priority="3116" stopIfTrue="1" operator="equal">
      <formula>"K"</formula>
    </cfRule>
    <cfRule type="cellIs" dxfId="1905" priority="3117" stopIfTrue="1" operator="equal">
      <formula>"L"</formula>
    </cfRule>
  </conditionalFormatting>
  <conditionalFormatting sqref="AR48">
    <cfRule type="cellIs" dxfId="1904" priority="3112" stopIfTrue="1" operator="equal">
      <formula>"B"</formula>
    </cfRule>
  </conditionalFormatting>
  <conditionalFormatting sqref="AQ48">
    <cfRule type="cellIs" dxfId="1903" priority="3106" operator="equal">
      <formula>"TERMINADA"</formula>
    </cfRule>
    <cfRule type="cellIs" dxfId="1902" priority="3107" operator="equal">
      <formula>"GESTIÓN NORMAL"</formula>
    </cfRule>
    <cfRule type="cellIs" dxfId="1901" priority="3108" operator="equal">
      <formula>"SIN INICIAR"</formula>
    </cfRule>
    <cfRule type="cellIs" dxfId="1900" priority="3109" operator="equal">
      <formula>"ADELANTADA"</formula>
    </cfRule>
    <cfRule type="containsText" dxfId="1899" priority="3110" operator="containsText" text="EN PROCESO">
      <formula>NOT(ISERROR(SEARCH("EN PROCESO",AQ48)))</formula>
    </cfRule>
    <cfRule type="cellIs" dxfId="1898" priority="3111" operator="equal">
      <formula>"CRÍTICA"</formula>
    </cfRule>
  </conditionalFormatting>
  <conditionalFormatting sqref="AR52">
    <cfRule type="cellIs" dxfId="1897" priority="3101" stopIfTrue="1" operator="equal">
      <formula>"J"</formula>
    </cfRule>
    <cfRule type="cellIs" dxfId="1896" priority="3102" stopIfTrue="1" operator="equal">
      <formula>6</formula>
    </cfRule>
    <cfRule type="cellIs" dxfId="1895" priority="3103" stopIfTrue="1" operator="equal">
      <formula>"Q"</formula>
    </cfRule>
    <cfRule type="cellIs" dxfId="1894" priority="3104" stopIfTrue="1" operator="equal">
      <formula>"K"</formula>
    </cfRule>
    <cfRule type="cellIs" dxfId="1893" priority="3105" stopIfTrue="1" operator="equal">
      <formula>"L"</formula>
    </cfRule>
  </conditionalFormatting>
  <conditionalFormatting sqref="AR52">
    <cfRule type="cellIs" dxfId="1892" priority="3100" stopIfTrue="1" operator="equal">
      <formula>"B"</formula>
    </cfRule>
  </conditionalFormatting>
  <conditionalFormatting sqref="AQ52">
    <cfRule type="cellIs" dxfId="1891" priority="3094" operator="equal">
      <formula>"TERMINADA"</formula>
    </cfRule>
    <cfRule type="cellIs" dxfId="1890" priority="3095" operator="equal">
      <formula>"GESTIÓN NORMAL"</formula>
    </cfRule>
    <cfRule type="cellIs" dxfId="1889" priority="3096" operator="equal">
      <formula>"SIN INICIAR"</formula>
    </cfRule>
    <cfRule type="cellIs" dxfId="1888" priority="3097" operator="equal">
      <formula>"ADELANTADA"</formula>
    </cfRule>
    <cfRule type="containsText" dxfId="1887" priority="3098" operator="containsText" text="EN PROCESO">
      <formula>NOT(ISERROR(SEARCH("EN PROCESO",AQ52)))</formula>
    </cfRule>
    <cfRule type="cellIs" dxfId="1886" priority="3099" operator="equal">
      <formula>"CRÍTICA"</formula>
    </cfRule>
  </conditionalFormatting>
  <conditionalFormatting sqref="AR55">
    <cfRule type="cellIs" dxfId="1885" priority="3089" stopIfTrue="1" operator="equal">
      <formula>"J"</formula>
    </cfRule>
    <cfRule type="cellIs" dxfId="1884" priority="3090" stopIfTrue="1" operator="equal">
      <formula>6</formula>
    </cfRule>
    <cfRule type="cellIs" dxfId="1883" priority="3091" stopIfTrue="1" operator="equal">
      <formula>"Q"</formula>
    </cfRule>
    <cfRule type="cellIs" dxfId="1882" priority="3092" stopIfTrue="1" operator="equal">
      <formula>"K"</formula>
    </cfRule>
    <cfRule type="cellIs" dxfId="1881" priority="3093" stopIfTrue="1" operator="equal">
      <formula>"L"</formula>
    </cfRule>
  </conditionalFormatting>
  <conditionalFormatting sqref="AR55">
    <cfRule type="cellIs" dxfId="1880" priority="3088" stopIfTrue="1" operator="equal">
      <formula>"B"</formula>
    </cfRule>
  </conditionalFormatting>
  <conditionalFormatting sqref="AQ55">
    <cfRule type="cellIs" dxfId="1879" priority="3082" operator="equal">
      <formula>"TERMINADA"</formula>
    </cfRule>
    <cfRule type="cellIs" dxfId="1878" priority="3083" operator="equal">
      <formula>"GESTIÓN NORMAL"</formula>
    </cfRule>
    <cfRule type="cellIs" dxfId="1877" priority="3084" operator="equal">
      <formula>"SIN INICIAR"</formula>
    </cfRule>
    <cfRule type="cellIs" dxfId="1876" priority="3085" operator="equal">
      <formula>"ADELANTADA"</formula>
    </cfRule>
    <cfRule type="containsText" dxfId="1875" priority="3086" operator="containsText" text="EN PROCESO">
      <formula>NOT(ISERROR(SEARCH("EN PROCESO",AQ55)))</formula>
    </cfRule>
    <cfRule type="cellIs" dxfId="1874" priority="3087" operator="equal">
      <formula>"CRÍTICA"</formula>
    </cfRule>
  </conditionalFormatting>
  <conditionalFormatting sqref="AR59">
    <cfRule type="cellIs" dxfId="1873" priority="3077" stopIfTrue="1" operator="equal">
      <formula>"J"</formula>
    </cfRule>
    <cfRule type="cellIs" dxfId="1872" priority="3078" stopIfTrue="1" operator="equal">
      <formula>6</formula>
    </cfRule>
    <cfRule type="cellIs" dxfId="1871" priority="3079" stopIfTrue="1" operator="equal">
      <formula>"Q"</formula>
    </cfRule>
    <cfRule type="cellIs" dxfId="1870" priority="3080" stopIfTrue="1" operator="equal">
      <formula>"K"</formula>
    </cfRule>
    <cfRule type="cellIs" dxfId="1869" priority="3081" stopIfTrue="1" operator="equal">
      <formula>"L"</formula>
    </cfRule>
  </conditionalFormatting>
  <conditionalFormatting sqref="AR59">
    <cfRule type="cellIs" dxfId="1868" priority="3076" stopIfTrue="1" operator="equal">
      <formula>"B"</formula>
    </cfRule>
  </conditionalFormatting>
  <conditionalFormatting sqref="AQ59">
    <cfRule type="cellIs" dxfId="1867" priority="3070" operator="equal">
      <formula>"TERMINADA"</formula>
    </cfRule>
    <cfRule type="cellIs" dxfId="1866" priority="3071" operator="equal">
      <formula>"GESTIÓN NORMAL"</formula>
    </cfRule>
    <cfRule type="cellIs" dxfId="1865" priority="3072" operator="equal">
      <formula>"SIN INICIAR"</formula>
    </cfRule>
    <cfRule type="cellIs" dxfId="1864" priority="3073" operator="equal">
      <formula>"ADELANTADA"</formula>
    </cfRule>
    <cfRule type="containsText" dxfId="1863" priority="3074" operator="containsText" text="EN PROCESO">
      <formula>NOT(ISERROR(SEARCH("EN PROCESO",AQ59)))</formula>
    </cfRule>
    <cfRule type="cellIs" dxfId="1862" priority="3075" operator="equal">
      <formula>"CRÍTICA"</formula>
    </cfRule>
  </conditionalFormatting>
  <conditionalFormatting sqref="AR60">
    <cfRule type="cellIs" dxfId="1861" priority="3065" operator="equal">
      <formula>"J"</formula>
    </cfRule>
    <cfRule type="cellIs" dxfId="1860" priority="3066" stopIfTrue="1" operator="equal">
      <formula>6</formula>
    </cfRule>
    <cfRule type="cellIs" dxfId="1859" priority="3067" stopIfTrue="1" operator="equal">
      <formula>"Q"</formula>
    </cfRule>
    <cfRule type="cellIs" dxfId="1858" priority="3068" stopIfTrue="1" operator="equal">
      <formula>"K"</formula>
    </cfRule>
    <cfRule type="cellIs" dxfId="1857" priority="3069" stopIfTrue="1" operator="equal">
      <formula>"L"</formula>
    </cfRule>
  </conditionalFormatting>
  <conditionalFormatting sqref="AR60">
    <cfRule type="cellIs" dxfId="1856" priority="3064" operator="equal">
      <formula>"B"</formula>
    </cfRule>
  </conditionalFormatting>
  <conditionalFormatting sqref="AQ60">
    <cfRule type="cellIs" dxfId="1855" priority="3058" operator="equal">
      <formula>"TERMINADA"</formula>
    </cfRule>
    <cfRule type="cellIs" dxfId="1854" priority="3059" operator="equal">
      <formula>"GESTIÓN NORMAL"</formula>
    </cfRule>
    <cfRule type="cellIs" dxfId="1853" priority="3060" operator="equal">
      <formula>"SIN INICIAR"</formula>
    </cfRule>
    <cfRule type="cellIs" dxfId="1852" priority="3061" operator="equal">
      <formula>"ADELANTADA"</formula>
    </cfRule>
    <cfRule type="containsText" dxfId="1851" priority="3062" operator="containsText" text="EN PROCESO">
      <formula>NOT(ISERROR(SEARCH("EN PROCESO",AQ60)))</formula>
    </cfRule>
    <cfRule type="cellIs" dxfId="1850" priority="3063" operator="equal">
      <formula>"CRÍTICA"</formula>
    </cfRule>
  </conditionalFormatting>
  <conditionalFormatting sqref="AR68">
    <cfRule type="cellIs" dxfId="1849" priority="3041" operator="equal">
      <formula>"J"</formula>
    </cfRule>
    <cfRule type="cellIs" dxfId="1848" priority="3042" operator="equal">
      <formula>6</formula>
    </cfRule>
    <cfRule type="cellIs" dxfId="1847" priority="3043" operator="equal">
      <formula>"Q"</formula>
    </cfRule>
    <cfRule type="cellIs" dxfId="1846" priority="3044" operator="equal">
      <formula>"K"</formula>
    </cfRule>
    <cfRule type="cellIs" dxfId="1845" priority="3045" operator="equal">
      <formula>"L"</formula>
    </cfRule>
  </conditionalFormatting>
  <conditionalFormatting sqref="AR68">
    <cfRule type="cellIs" dxfId="1844" priority="3040" operator="equal">
      <formula>"B"</formula>
    </cfRule>
  </conditionalFormatting>
  <conditionalFormatting sqref="AQ68">
    <cfRule type="cellIs" dxfId="1843" priority="3034" operator="equal">
      <formula>"TERMINADA"</formula>
    </cfRule>
    <cfRule type="cellIs" dxfId="1842" priority="3035" operator="equal">
      <formula>"GESTIÓN NORMAL"</formula>
    </cfRule>
    <cfRule type="cellIs" dxfId="1841" priority="3036" operator="equal">
      <formula>"SIN INICIAR"</formula>
    </cfRule>
    <cfRule type="cellIs" dxfId="1840" priority="3037" operator="equal">
      <formula>"ADELANTADA"</formula>
    </cfRule>
    <cfRule type="containsText" dxfId="1839" priority="3038" operator="containsText" text="EN PROCESO">
      <formula>NOT(ISERROR(SEARCH("EN PROCESO",AQ68)))</formula>
    </cfRule>
    <cfRule type="cellIs" dxfId="1838" priority="3039" operator="equal">
      <formula>"CRÍTICA"</formula>
    </cfRule>
  </conditionalFormatting>
  <conditionalFormatting sqref="AR78">
    <cfRule type="cellIs" dxfId="1837" priority="3029" operator="equal">
      <formula>"J"</formula>
    </cfRule>
    <cfRule type="cellIs" dxfId="1836" priority="3030" operator="equal">
      <formula>6</formula>
    </cfRule>
    <cfRule type="cellIs" dxfId="1835" priority="3031" operator="equal">
      <formula>"Q"</formula>
    </cfRule>
    <cfRule type="cellIs" dxfId="1834" priority="3032" operator="equal">
      <formula>"K"</formula>
    </cfRule>
    <cfRule type="cellIs" dxfId="1833" priority="3033" operator="equal">
      <formula>"L"</formula>
    </cfRule>
  </conditionalFormatting>
  <conditionalFormatting sqref="AR78">
    <cfRule type="cellIs" dxfId="1832" priority="3028" operator="equal">
      <formula>"B"</formula>
    </cfRule>
  </conditionalFormatting>
  <conditionalFormatting sqref="AQ78">
    <cfRule type="cellIs" dxfId="1831" priority="3022" operator="equal">
      <formula>"TERMINADA"</formula>
    </cfRule>
    <cfRule type="cellIs" dxfId="1830" priority="3023" operator="equal">
      <formula>"GESTIÓN NORMAL"</formula>
    </cfRule>
    <cfRule type="cellIs" dxfId="1829" priority="3024" operator="equal">
      <formula>"SIN INICIAR"</formula>
    </cfRule>
    <cfRule type="cellIs" dxfId="1828" priority="3025" operator="equal">
      <formula>"ADELANTADA"</formula>
    </cfRule>
    <cfRule type="containsText" dxfId="1827" priority="3026" operator="containsText" text="EN PROCESO">
      <formula>NOT(ISERROR(SEARCH("EN PROCESO",AQ78)))</formula>
    </cfRule>
    <cfRule type="cellIs" dxfId="1826" priority="3027" operator="equal">
      <formula>"CRÍTICA"</formula>
    </cfRule>
  </conditionalFormatting>
  <conditionalFormatting sqref="AR79">
    <cfRule type="cellIs" dxfId="1825" priority="3017" operator="equal">
      <formula>"J"</formula>
    </cfRule>
    <cfRule type="cellIs" dxfId="1824" priority="3018" operator="equal">
      <formula>6</formula>
    </cfRule>
    <cfRule type="cellIs" dxfId="1823" priority="3019" operator="equal">
      <formula>"Q"</formula>
    </cfRule>
    <cfRule type="cellIs" dxfId="1822" priority="3020" operator="equal">
      <formula>"K"</formula>
    </cfRule>
    <cfRule type="cellIs" dxfId="1821" priority="3021" operator="equal">
      <formula>"L"</formula>
    </cfRule>
  </conditionalFormatting>
  <conditionalFormatting sqref="AR79">
    <cfRule type="cellIs" dxfId="1820" priority="3016" operator="equal">
      <formula>"B"</formula>
    </cfRule>
  </conditionalFormatting>
  <conditionalFormatting sqref="AQ79">
    <cfRule type="cellIs" dxfId="1819" priority="3010" operator="equal">
      <formula>"TERMINADA"</formula>
    </cfRule>
    <cfRule type="cellIs" dxfId="1818" priority="3011" operator="equal">
      <formula>"GESTIÓN NORMAL"</formula>
    </cfRule>
    <cfRule type="cellIs" dxfId="1817" priority="3012" operator="equal">
      <formula>"SIN INICIAR"</formula>
    </cfRule>
    <cfRule type="cellIs" dxfId="1816" priority="3013" operator="equal">
      <formula>"ADELANTADA"</formula>
    </cfRule>
    <cfRule type="containsText" dxfId="1815" priority="3014" operator="containsText" text="EN PROCESO">
      <formula>NOT(ISERROR(SEARCH("EN PROCESO",AQ79)))</formula>
    </cfRule>
    <cfRule type="cellIs" dxfId="1814" priority="3015" operator="equal">
      <formula>"CRÍTICA"</formula>
    </cfRule>
  </conditionalFormatting>
  <conditionalFormatting sqref="AR81">
    <cfRule type="cellIs" dxfId="1813" priority="3005" operator="equal">
      <formula>"J"</formula>
    </cfRule>
    <cfRule type="cellIs" dxfId="1812" priority="3006" operator="equal">
      <formula>6</formula>
    </cfRule>
    <cfRule type="cellIs" dxfId="1811" priority="3007" operator="equal">
      <formula>"Q"</formula>
    </cfRule>
    <cfRule type="cellIs" dxfId="1810" priority="3008" operator="equal">
      <formula>"K"</formula>
    </cfRule>
    <cfRule type="cellIs" dxfId="1809" priority="3009" operator="equal">
      <formula>"L"</formula>
    </cfRule>
  </conditionalFormatting>
  <conditionalFormatting sqref="AR81">
    <cfRule type="cellIs" dxfId="1808" priority="3004" operator="equal">
      <formula>"B"</formula>
    </cfRule>
  </conditionalFormatting>
  <conditionalFormatting sqref="AQ81">
    <cfRule type="cellIs" dxfId="1807" priority="2998" operator="equal">
      <formula>"TERMINADA"</formula>
    </cfRule>
    <cfRule type="cellIs" dxfId="1806" priority="2999" operator="equal">
      <formula>"GESTIÓN NORMAL"</formula>
    </cfRule>
    <cfRule type="cellIs" dxfId="1805" priority="3000" operator="equal">
      <formula>"SIN INICIAR"</formula>
    </cfRule>
    <cfRule type="cellIs" dxfId="1804" priority="3001" operator="equal">
      <formula>"ADELANTADA"</formula>
    </cfRule>
    <cfRule type="containsText" dxfId="1803" priority="3002" operator="containsText" text="EN PROCESO">
      <formula>NOT(ISERROR(SEARCH("EN PROCESO",AQ81)))</formula>
    </cfRule>
    <cfRule type="cellIs" dxfId="1802" priority="3003" operator="equal">
      <formula>"CRÍTICA"</formula>
    </cfRule>
  </conditionalFormatting>
  <conditionalFormatting sqref="AR87">
    <cfRule type="cellIs" dxfId="1801" priority="2993" operator="equal">
      <formula>"J"</formula>
    </cfRule>
    <cfRule type="cellIs" dxfId="1800" priority="2994" operator="equal">
      <formula>6</formula>
    </cfRule>
    <cfRule type="cellIs" dxfId="1799" priority="2995" operator="equal">
      <formula>"Q"</formula>
    </cfRule>
    <cfRule type="cellIs" dxfId="1798" priority="2996" operator="equal">
      <formula>"K"</formula>
    </cfRule>
    <cfRule type="cellIs" dxfId="1797" priority="2997" operator="equal">
      <formula>"L"</formula>
    </cfRule>
  </conditionalFormatting>
  <conditionalFormatting sqref="AR87">
    <cfRule type="cellIs" dxfId="1796" priority="2992" operator="equal">
      <formula>"B"</formula>
    </cfRule>
  </conditionalFormatting>
  <conditionalFormatting sqref="AQ87">
    <cfRule type="cellIs" dxfId="1795" priority="2986" operator="equal">
      <formula>"TERMINADA"</formula>
    </cfRule>
    <cfRule type="cellIs" dxfId="1794" priority="2987" operator="equal">
      <formula>"GESTIÓN NORMAL"</formula>
    </cfRule>
    <cfRule type="cellIs" dxfId="1793" priority="2988" operator="equal">
      <formula>"SIN INICIAR"</formula>
    </cfRule>
    <cfRule type="cellIs" dxfId="1792" priority="2989" operator="equal">
      <formula>"ADELANTADA"</formula>
    </cfRule>
    <cfRule type="containsText" dxfId="1791" priority="2990" operator="containsText" text="EN PROCESO">
      <formula>NOT(ISERROR(SEARCH("EN PROCESO",AQ87)))</formula>
    </cfRule>
    <cfRule type="cellIs" dxfId="1790" priority="2991" operator="equal">
      <formula>"CRÍTICA"</formula>
    </cfRule>
  </conditionalFormatting>
  <conditionalFormatting sqref="AR89">
    <cfRule type="cellIs" dxfId="1789" priority="2981" operator="equal">
      <formula>"J"</formula>
    </cfRule>
    <cfRule type="cellIs" dxfId="1788" priority="2982" operator="equal">
      <formula>6</formula>
    </cfRule>
    <cfRule type="cellIs" dxfId="1787" priority="2983" operator="equal">
      <formula>"Q"</formula>
    </cfRule>
    <cfRule type="cellIs" dxfId="1786" priority="2984" operator="equal">
      <formula>"K"</formula>
    </cfRule>
    <cfRule type="cellIs" dxfId="1785" priority="2985" operator="equal">
      <formula>"L"</formula>
    </cfRule>
  </conditionalFormatting>
  <conditionalFormatting sqref="AR89">
    <cfRule type="cellIs" dxfId="1784" priority="2980" operator="equal">
      <formula>"B"</formula>
    </cfRule>
  </conditionalFormatting>
  <conditionalFormatting sqref="AQ89">
    <cfRule type="cellIs" dxfId="1783" priority="2974" operator="equal">
      <formula>"TERMINADA"</formula>
    </cfRule>
    <cfRule type="cellIs" dxfId="1782" priority="2975" operator="equal">
      <formula>"GESTIÓN NORMAL"</formula>
    </cfRule>
    <cfRule type="cellIs" dxfId="1781" priority="2976" operator="equal">
      <formula>"SIN INICIAR"</formula>
    </cfRule>
    <cfRule type="cellIs" dxfId="1780" priority="2977" operator="equal">
      <formula>"ADELANTADA"</formula>
    </cfRule>
    <cfRule type="containsText" dxfId="1779" priority="2978" operator="containsText" text="EN PROCESO">
      <formula>NOT(ISERROR(SEARCH("EN PROCESO",AQ89)))</formula>
    </cfRule>
    <cfRule type="cellIs" dxfId="1778" priority="2979" operator="equal">
      <formula>"CRÍTICA"</formula>
    </cfRule>
  </conditionalFormatting>
  <conditionalFormatting sqref="AR97">
    <cfRule type="cellIs" dxfId="1777" priority="2969" operator="equal">
      <formula>"J"</formula>
    </cfRule>
    <cfRule type="cellIs" dxfId="1776" priority="2970" operator="equal">
      <formula>6</formula>
    </cfRule>
    <cfRule type="cellIs" dxfId="1775" priority="2971" operator="equal">
      <formula>"Q"</formula>
    </cfRule>
    <cfRule type="cellIs" dxfId="1774" priority="2972" operator="equal">
      <formula>"K"</formula>
    </cfRule>
    <cfRule type="cellIs" dxfId="1773" priority="2973" operator="equal">
      <formula>"L"</formula>
    </cfRule>
  </conditionalFormatting>
  <conditionalFormatting sqref="AR97">
    <cfRule type="cellIs" dxfId="1772" priority="2968" operator="equal">
      <formula>"B"</formula>
    </cfRule>
  </conditionalFormatting>
  <conditionalFormatting sqref="AQ97">
    <cfRule type="cellIs" dxfId="1771" priority="2962" operator="equal">
      <formula>"TERMINADA"</formula>
    </cfRule>
    <cfRule type="cellIs" dxfId="1770" priority="2963" operator="equal">
      <formula>"GESTIÓN NORMAL"</formula>
    </cfRule>
    <cfRule type="cellIs" dxfId="1769" priority="2964" operator="equal">
      <formula>"SIN INICIAR"</formula>
    </cfRule>
    <cfRule type="cellIs" dxfId="1768" priority="2965" operator="equal">
      <formula>"ADELANTADA"</formula>
    </cfRule>
    <cfRule type="containsText" dxfId="1767" priority="2966" operator="containsText" text="EN PROCESO">
      <formula>NOT(ISERROR(SEARCH("EN PROCESO",AQ97)))</formula>
    </cfRule>
    <cfRule type="cellIs" dxfId="1766" priority="2967" operator="equal">
      <formula>"CRÍTICA"</formula>
    </cfRule>
  </conditionalFormatting>
  <conditionalFormatting sqref="AR98">
    <cfRule type="cellIs" dxfId="1765" priority="2957" operator="equal">
      <formula>"J"</formula>
    </cfRule>
    <cfRule type="cellIs" dxfId="1764" priority="2958" operator="equal">
      <formula>6</formula>
    </cfRule>
    <cfRule type="cellIs" dxfId="1763" priority="2959" operator="equal">
      <formula>"Q"</formula>
    </cfRule>
    <cfRule type="cellIs" dxfId="1762" priority="2960" operator="equal">
      <formula>"K"</formula>
    </cfRule>
    <cfRule type="cellIs" dxfId="1761" priority="2961" operator="equal">
      <formula>"L"</formula>
    </cfRule>
  </conditionalFormatting>
  <conditionalFormatting sqref="AR98">
    <cfRule type="cellIs" dxfId="1760" priority="2956" operator="equal">
      <formula>"B"</formula>
    </cfRule>
  </conditionalFormatting>
  <conditionalFormatting sqref="AQ98">
    <cfRule type="cellIs" dxfId="1759" priority="2950" operator="equal">
      <formula>"TERMINADA"</formula>
    </cfRule>
    <cfRule type="cellIs" dxfId="1758" priority="2951" operator="equal">
      <formula>"GESTIÓN NORMAL"</formula>
    </cfRule>
    <cfRule type="cellIs" dxfId="1757" priority="2952" operator="equal">
      <formula>"SIN INICIAR"</formula>
    </cfRule>
    <cfRule type="cellIs" dxfId="1756" priority="2953" operator="equal">
      <formula>"ADELANTADA"</formula>
    </cfRule>
    <cfRule type="containsText" dxfId="1755" priority="2954" operator="containsText" text="EN PROCESO">
      <formula>NOT(ISERROR(SEARCH("EN PROCESO",AQ98)))</formula>
    </cfRule>
    <cfRule type="cellIs" dxfId="1754" priority="2955" operator="equal">
      <formula>"CRÍTICA"</formula>
    </cfRule>
  </conditionalFormatting>
  <conditionalFormatting sqref="AR99">
    <cfRule type="cellIs" dxfId="1753" priority="2945" operator="equal">
      <formula>"J"</formula>
    </cfRule>
    <cfRule type="cellIs" dxfId="1752" priority="2946" operator="equal">
      <formula>6</formula>
    </cfRule>
    <cfRule type="cellIs" dxfId="1751" priority="2947" operator="equal">
      <formula>"Q"</formula>
    </cfRule>
    <cfRule type="cellIs" dxfId="1750" priority="2948" operator="equal">
      <formula>"K"</formula>
    </cfRule>
    <cfRule type="cellIs" dxfId="1749" priority="2949" operator="equal">
      <formula>"L"</formula>
    </cfRule>
  </conditionalFormatting>
  <conditionalFormatting sqref="AR99">
    <cfRule type="cellIs" dxfId="1748" priority="2944" operator="equal">
      <formula>"B"</formula>
    </cfRule>
  </conditionalFormatting>
  <conditionalFormatting sqref="AQ99">
    <cfRule type="cellIs" dxfId="1747" priority="2938" operator="equal">
      <formula>"TERMINADA"</formula>
    </cfRule>
    <cfRule type="cellIs" dxfId="1746" priority="2939" operator="equal">
      <formula>"GESTIÓN NORMAL"</formula>
    </cfRule>
    <cfRule type="cellIs" dxfId="1745" priority="2940" operator="equal">
      <formula>"SIN INICIAR"</formula>
    </cfRule>
    <cfRule type="cellIs" dxfId="1744" priority="2941" operator="equal">
      <formula>"ADELANTADA"</formula>
    </cfRule>
    <cfRule type="containsText" dxfId="1743" priority="2942" operator="containsText" text="EN PROCESO">
      <formula>NOT(ISERROR(SEARCH("EN PROCESO",AQ99)))</formula>
    </cfRule>
    <cfRule type="cellIs" dxfId="1742" priority="2943" operator="equal">
      <formula>"CRÍTICA"</formula>
    </cfRule>
  </conditionalFormatting>
  <conditionalFormatting sqref="AR121">
    <cfRule type="cellIs" dxfId="1741" priority="2933" operator="equal">
      <formula>"J"</formula>
    </cfRule>
    <cfRule type="cellIs" dxfId="1740" priority="2934" operator="equal">
      <formula>6</formula>
    </cfRule>
    <cfRule type="cellIs" dxfId="1739" priority="2935" operator="equal">
      <formula>"Q"</formula>
    </cfRule>
    <cfRule type="cellIs" dxfId="1738" priority="2936" operator="equal">
      <formula>"K"</formula>
    </cfRule>
    <cfRule type="cellIs" dxfId="1737" priority="2937" operator="equal">
      <formula>"L"</formula>
    </cfRule>
  </conditionalFormatting>
  <conditionalFormatting sqref="AR121">
    <cfRule type="cellIs" dxfId="1736" priority="2932" operator="equal">
      <formula>"B"</formula>
    </cfRule>
  </conditionalFormatting>
  <conditionalFormatting sqref="AQ121">
    <cfRule type="cellIs" dxfId="1735" priority="2926" operator="equal">
      <formula>"TERMINADA"</formula>
    </cfRule>
    <cfRule type="cellIs" dxfId="1734" priority="2927" operator="equal">
      <formula>"GESTIÓN NORMAL"</formula>
    </cfRule>
    <cfRule type="cellIs" dxfId="1733" priority="2928" operator="equal">
      <formula>"SIN INICIAR"</formula>
    </cfRule>
    <cfRule type="cellIs" dxfId="1732" priority="2929" operator="equal">
      <formula>"ADELANTADA"</formula>
    </cfRule>
    <cfRule type="containsText" dxfId="1731" priority="2930" operator="containsText" text="EN PROCESO">
      <formula>NOT(ISERROR(SEARCH("EN PROCESO",AQ121)))</formula>
    </cfRule>
    <cfRule type="cellIs" dxfId="1730" priority="2931" operator="equal">
      <formula>"CRÍTICA"</formula>
    </cfRule>
  </conditionalFormatting>
  <conditionalFormatting sqref="AR126">
    <cfRule type="cellIs" dxfId="1729" priority="2921" operator="equal">
      <formula>"J"</formula>
    </cfRule>
    <cfRule type="cellIs" dxfId="1728" priority="2922" operator="equal">
      <formula>6</formula>
    </cfRule>
    <cfRule type="cellIs" dxfId="1727" priority="2923" operator="equal">
      <formula>"Q"</formula>
    </cfRule>
    <cfRule type="cellIs" dxfId="1726" priority="2924" operator="equal">
      <formula>"K"</formula>
    </cfRule>
    <cfRule type="cellIs" dxfId="1725" priority="2925" operator="equal">
      <formula>"L"</formula>
    </cfRule>
  </conditionalFormatting>
  <conditionalFormatting sqref="AR126">
    <cfRule type="cellIs" dxfId="1724" priority="2920" operator="equal">
      <formula>"B"</formula>
    </cfRule>
  </conditionalFormatting>
  <conditionalFormatting sqref="AQ126">
    <cfRule type="cellIs" dxfId="1723" priority="2914" operator="equal">
      <formula>"TERMINADA"</formula>
    </cfRule>
    <cfRule type="cellIs" dxfId="1722" priority="2915" operator="equal">
      <formula>"GESTIÓN NORMAL"</formula>
    </cfRule>
    <cfRule type="cellIs" dxfId="1721" priority="2916" operator="equal">
      <formula>"SIN INICIAR"</formula>
    </cfRule>
    <cfRule type="cellIs" dxfId="1720" priority="2917" operator="equal">
      <formula>"ADELANTADA"</formula>
    </cfRule>
    <cfRule type="containsText" dxfId="1719" priority="2918" operator="containsText" text="EN PROCESO">
      <formula>NOT(ISERROR(SEARCH("EN PROCESO",AQ126)))</formula>
    </cfRule>
    <cfRule type="cellIs" dxfId="1718" priority="2919" operator="equal">
      <formula>"CRÍTICA"</formula>
    </cfRule>
  </conditionalFormatting>
  <conditionalFormatting sqref="AR127">
    <cfRule type="cellIs" dxfId="1717" priority="2909" operator="equal">
      <formula>"J"</formula>
    </cfRule>
    <cfRule type="cellIs" dxfId="1716" priority="2910" operator="equal">
      <formula>6</formula>
    </cfRule>
    <cfRule type="cellIs" dxfId="1715" priority="2911" operator="equal">
      <formula>"Q"</formula>
    </cfRule>
    <cfRule type="cellIs" dxfId="1714" priority="2912" operator="equal">
      <formula>"K"</formula>
    </cfRule>
    <cfRule type="cellIs" dxfId="1713" priority="2913" operator="equal">
      <formula>"L"</formula>
    </cfRule>
  </conditionalFormatting>
  <conditionalFormatting sqref="AR127">
    <cfRule type="cellIs" dxfId="1712" priority="2908" operator="equal">
      <formula>"B"</formula>
    </cfRule>
  </conditionalFormatting>
  <conditionalFormatting sqref="AQ127">
    <cfRule type="cellIs" dxfId="1711" priority="2902" operator="equal">
      <formula>"TERMINADA"</formula>
    </cfRule>
    <cfRule type="cellIs" dxfId="1710" priority="2903" operator="equal">
      <formula>"GESTIÓN NORMAL"</formula>
    </cfRule>
    <cfRule type="cellIs" dxfId="1709" priority="2904" operator="equal">
      <formula>"SIN INICIAR"</formula>
    </cfRule>
    <cfRule type="cellIs" dxfId="1708" priority="2905" operator="equal">
      <formula>"ADELANTADA"</formula>
    </cfRule>
    <cfRule type="containsText" dxfId="1707" priority="2906" operator="containsText" text="EN PROCESO">
      <formula>NOT(ISERROR(SEARCH("EN PROCESO",AQ127)))</formula>
    </cfRule>
    <cfRule type="cellIs" dxfId="1706" priority="2907" operator="equal">
      <formula>"CRÍTICA"</formula>
    </cfRule>
  </conditionalFormatting>
  <conditionalFormatting sqref="AR161">
    <cfRule type="cellIs" dxfId="1705" priority="2897" operator="equal">
      <formula>"J"</formula>
    </cfRule>
    <cfRule type="cellIs" dxfId="1704" priority="2898" operator="equal">
      <formula>6</formula>
    </cfRule>
    <cfRule type="cellIs" dxfId="1703" priority="2899" operator="equal">
      <formula>"Q"</formula>
    </cfRule>
    <cfRule type="cellIs" dxfId="1702" priority="2900" operator="equal">
      <formula>"K"</formula>
    </cfRule>
    <cfRule type="cellIs" dxfId="1701" priority="2901" operator="equal">
      <formula>"L"</formula>
    </cfRule>
  </conditionalFormatting>
  <conditionalFormatting sqref="AR161">
    <cfRule type="cellIs" dxfId="1700" priority="2896" operator="equal">
      <formula>"B"</formula>
    </cfRule>
  </conditionalFormatting>
  <conditionalFormatting sqref="AQ161">
    <cfRule type="cellIs" dxfId="1699" priority="2890" operator="equal">
      <formula>"TERMINADA"</formula>
    </cfRule>
    <cfRule type="cellIs" dxfId="1698" priority="2891" operator="equal">
      <formula>"GESTIÓN NORMAL"</formula>
    </cfRule>
    <cfRule type="cellIs" dxfId="1697" priority="2892" operator="equal">
      <formula>"SIN INICIAR"</formula>
    </cfRule>
    <cfRule type="cellIs" dxfId="1696" priority="2893" operator="equal">
      <formula>"ADELANTADA"</formula>
    </cfRule>
    <cfRule type="containsText" dxfId="1695" priority="2894" operator="containsText" text="EN PROCESO">
      <formula>NOT(ISERROR(SEARCH("EN PROCESO",AQ161)))</formula>
    </cfRule>
    <cfRule type="cellIs" dxfId="1694" priority="2895" operator="equal">
      <formula>"CRÍTICA"</formula>
    </cfRule>
  </conditionalFormatting>
  <conditionalFormatting sqref="AR179">
    <cfRule type="cellIs" dxfId="1693" priority="2885" operator="equal">
      <formula>"J"</formula>
    </cfRule>
    <cfRule type="cellIs" dxfId="1692" priority="2886" operator="equal">
      <formula>6</formula>
    </cfRule>
    <cfRule type="cellIs" dxfId="1691" priority="2887" operator="equal">
      <formula>"Q"</formula>
    </cfRule>
    <cfRule type="cellIs" dxfId="1690" priority="2888" operator="equal">
      <formula>"K"</formula>
    </cfRule>
    <cfRule type="cellIs" dxfId="1689" priority="2889" operator="equal">
      <formula>"L"</formula>
    </cfRule>
  </conditionalFormatting>
  <conditionalFormatting sqref="AR179">
    <cfRule type="cellIs" dxfId="1688" priority="2884" operator="equal">
      <formula>"B"</formula>
    </cfRule>
  </conditionalFormatting>
  <conditionalFormatting sqref="AQ179">
    <cfRule type="cellIs" dxfId="1687" priority="2878" operator="equal">
      <formula>"TERMINADA"</formula>
    </cfRule>
    <cfRule type="cellIs" dxfId="1686" priority="2879" operator="equal">
      <formula>"GESTIÓN NORMAL"</formula>
    </cfRule>
    <cfRule type="cellIs" dxfId="1685" priority="2880" operator="equal">
      <formula>"SIN INICIAR"</formula>
    </cfRule>
    <cfRule type="cellIs" dxfId="1684" priority="2881" operator="equal">
      <formula>"ADELANTADA"</formula>
    </cfRule>
    <cfRule type="containsText" dxfId="1683" priority="2882" operator="containsText" text="EN PROCESO">
      <formula>NOT(ISERROR(SEARCH("EN PROCESO",AQ179)))</formula>
    </cfRule>
    <cfRule type="cellIs" dxfId="1682" priority="2883" operator="equal">
      <formula>"CRÍTICA"</formula>
    </cfRule>
  </conditionalFormatting>
  <conditionalFormatting sqref="AR197">
    <cfRule type="cellIs" dxfId="1681" priority="2873" operator="equal">
      <formula>"J"</formula>
    </cfRule>
    <cfRule type="cellIs" dxfId="1680" priority="2874" operator="equal">
      <formula>6</formula>
    </cfRule>
    <cfRule type="cellIs" dxfId="1679" priority="2875" operator="equal">
      <formula>"Q"</formula>
    </cfRule>
    <cfRule type="cellIs" dxfId="1678" priority="2876" operator="equal">
      <formula>"K"</formula>
    </cfRule>
    <cfRule type="cellIs" dxfId="1677" priority="2877" operator="equal">
      <formula>"L"</formula>
    </cfRule>
  </conditionalFormatting>
  <conditionalFormatting sqref="AR197">
    <cfRule type="cellIs" dxfId="1676" priority="2872" operator="equal">
      <formula>"B"</formula>
    </cfRule>
  </conditionalFormatting>
  <conditionalFormatting sqref="AQ197">
    <cfRule type="cellIs" dxfId="1675" priority="2866" operator="equal">
      <formula>"TERMINADA"</formula>
    </cfRule>
    <cfRule type="cellIs" dxfId="1674" priority="2867" operator="equal">
      <formula>"GESTIÓN NORMAL"</formula>
    </cfRule>
    <cfRule type="cellIs" dxfId="1673" priority="2868" operator="equal">
      <formula>"SIN INICIAR"</formula>
    </cfRule>
    <cfRule type="cellIs" dxfId="1672" priority="2869" operator="equal">
      <formula>"ADELANTADA"</formula>
    </cfRule>
    <cfRule type="containsText" dxfId="1671" priority="2870" operator="containsText" text="EN PROCESO">
      <formula>NOT(ISERROR(SEARCH("EN PROCESO",AQ197)))</formula>
    </cfRule>
    <cfRule type="cellIs" dxfId="1670" priority="2871" operator="equal">
      <formula>"CRÍTICA"</formula>
    </cfRule>
  </conditionalFormatting>
  <conditionalFormatting sqref="AR218">
    <cfRule type="cellIs" dxfId="1669" priority="2861" operator="equal">
      <formula>"J"</formula>
    </cfRule>
    <cfRule type="cellIs" dxfId="1668" priority="2862" operator="equal">
      <formula>6</formula>
    </cfRule>
    <cfRule type="cellIs" dxfId="1667" priority="2863" operator="equal">
      <formula>"Q"</formula>
    </cfRule>
    <cfRule type="cellIs" dxfId="1666" priority="2864" operator="equal">
      <formula>"K"</formula>
    </cfRule>
    <cfRule type="cellIs" dxfId="1665" priority="2865" operator="equal">
      <formula>"L"</formula>
    </cfRule>
  </conditionalFormatting>
  <conditionalFormatting sqref="AR218">
    <cfRule type="cellIs" dxfId="1664" priority="2860" operator="equal">
      <formula>"B"</formula>
    </cfRule>
  </conditionalFormatting>
  <conditionalFormatting sqref="AQ218">
    <cfRule type="cellIs" dxfId="1663" priority="2854" operator="equal">
      <formula>"TERMINADA"</formula>
    </cfRule>
    <cfRule type="cellIs" dxfId="1662" priority="2855" operator="equal">
      <formula>"GESTIÓN NORMAL"</formula>
    </cfRule>
    <cfRule type="cellIs" dxfId="1661" priority="2856" operator="equal">
      <formula>"SIN INICIAR"</formula>
    </cfRule>
    <cfRule type="cellIs" dxfId="1660" priority="2857" operator="equal">
      <formula>"ADELANTADA"</formula>
    </cfRule>
    <cfRule type="containsText" dxfId="1659" priority="2858" operator="containsText" text="EN PROCESO">
      <formula>NOT(ISERROR(SEARCH("EN PROCESO",AQ218)))</formula>
    </cfRule>
    <cfRule type="cellIs" dxfId="1658" priority="2859" operator="equal">
      <formula>"CRÍTICA"</formula>
    </cfRule>
  </conditionalFormatting>
  <conditionalFormatting sqref="AR225">
    <cfRule type="cellIs" dxfId="1657" priority="2849" operator="equal">
      <formula>"J"</formula>
    </cfRule>
    <cfRule type="cellIs" dxfId="1656" priority="2850" operator="equal">
      <formula>6</formula>
    </cfRule>
    <cfRule type="cellIs" dxfId="1655" priority="2851" operator="equal">
      <formula>"Q"</formula>
    </cfRule>
    <cfRule type="cellIs" dxfId="1654" priority="2852" operator="equal">
      <formula>"K"</formula>
    </cfRule>
    <cfRule type="cellIs" dxfId="1653" priority="2853" operator="equal">
      <formula>"L"</formula>
    </cfRule>
  </conditionalFormatting>
  <conditionalFormatting sqref="AR225">
    <cfRule type="cellIs" dxfId="1652" priority="2848" operator="equal">
      <formula>"B"</formula>
    </cfRule>
  </conditionalFormatting>
  <conditionalFormatting sqref="AQ225">
    <cfRule type="cellIs" dxfId="1651" priority="2842" operator="equal">
      <formula>"TERMINADA"</formula>
    </cfRule>
    <cfRule type="cellIs" dxfId="1650" priority="2843" operator="equal">
      <formula>"GESTIÓN NORMAL"</formula>
    </cfRule>
    <cfRule type="cellIs" dxfId="1649" priority="2844" operator="equal">
      <formula>"SIN INICIAR"</formula>
    </cfRule>
    <cfRule type="cellIs" dxfId="1648" priority="2845" operator="equal">
      <formula>"ADELANTADA"</formula>
    </cfRule>
    <cfRule type="containsText" dxfId="1647" priority="2846" operator="containsText" text="EN PROCESO">
      <formula>NOT(ISERROR(SEARCH("EN PROCESO",AQ225)))</formula>
    </cfRule>
    <cfRule type="cellIs" dxfId="1646" priority="2847" operator="equal">
      <formula>"CRÍTICA"</formula>
    </cfRule>
  </conditionalFormatting>
  <conditionalFormatting sqref="AR226">
    <cfRule type="cellIs" dxfId="1645" priority="2837" operator="equal">
      <formula>"J"</formula>
    </cfRule>
    <cfRule type="cellIs" dxfId="1644" priority="2838" operator="equal">
      <formula>6</formula>
    </cfRule>
    <cfRule type="cellIs" dxfId="1643" priority="2839" operator="equal">
      <formula>"Q"</formula>
    </cfRule>
    <cfRule type="cellIs" dxfId="1642" priority="2840" operator="equal">
      <formula>"K"</formula>
    </cfRule>
    <cfRule type="cellIs" dxfId="1641" priority="2841" operator="equal">
      <formula>"L"</formula>
    </cfRule>
  </conditionalFormatting>
  <conditionalFormatting sqref="AR226">
    <cfRule type="cellIs" dxfId="1640" priority="2836" operator="equal">
      <formula>"B"</formula>
    </cfRule>
  </conditionalFormatting>
  <conditionalFormatting sqref="AQ226">
    <cfRule type="cellIs" dxfId="1639" priority="2830" operator="equal">
      <formula>"TERMINADA"</formula>
    </cfRule>
    <cfRule type="cellIs" dxfId="1638" priority="2831" operator="equal">
      <formula>"GESTIÓN NORMAL"</formula>
    </cfRule>
    <cfRule type="cellIs" dxfId="1637" priority="2832" operator="equal">
      <formula>"SIN INICIAR"</formula>
    </cfRule>
    <cfRule type="cellIs" dxfId="1636" priority="2833" operator="equal">
      <formula>"ADELANTADA"</formula>
    </cfRule>
    <cfRule type="containsText" dxfId="1635" priority="2834" operator="containsText" text="EN PROCESO">
      <formula>NOT(ISERROR(SEARCH("EN PROCESO",AQ226)))</formula>
    </cfRule>
    <cfRule type="cellIs" dxfId="1634" priority="2835" operator="equal">
      <formula>"CRÍTICA"</formula>
    </cfRule>
  </conditionalFormatting>
  <conditionalFormatting sqref="AR394">
    <cfRule type="cellIs" dxfId="1633" priority="2825" operator="equal">
      <formula>"J"</formula>
    </cfRule>
    <cfRule type="cellIs" dxfId="1632" priority="2826" operator="equal">
      <formula>6</formula>
    </cfRule>
    <cfRule type="cellIs" dxfId="1631" priority="2827" operator="equal">
      <formula>"Q"</formula>
    </cfRule>
    <cfRule type="cellIs" dxfId="1630" priority="2828" operator="equal">
      <formula>"K"</formula>
    </cfRule>
    <cfRule type="cellIs" dxfId="1629" priority="2829" operator="equal">
      <formula>"L"</formula>
    </cfRule>
  </conditionalFormatting>
  <conditionalFormatting sqref="AR394">
    <cfRule type="cellIs" dxfId="1628" priority="2824" operator="equal">
      <formula>"B"</formula>
    </cfRule>
  </conditionalFormatting>
  <conditionalFormatting sqref="AQ394">
    <cfRule type="cellIs" dxfId="1627" priority="2818" operator="equal">
      <formula>"TERMINADA"</formula>
    </cfRule>
    <cfRule type="cellIs" dxfId="1626" priority="2819" operator="equal">
      <formula>"GESTIÓN NORMAL"</formula>
    </cfRule>
    <cfRule type="cellIs" dxfId="1625" priority="2820" operator="equal">
      <formula>"SIN INICIAR"</formula>
    </cfRule>
    <cfRule type="cellIs" dxfId="1624" priority="2821" operator="equal">
      <formula>"ADELANTADA"</formula>
    </cfRule>
    <cfRule type="containsText" dxfId="1623" priority="2822" operator="containsText" text="EN PROCESO">
      <formula>NOT(ISERROR(SEARCH("EN PROCESO",AQ394)))</formula>
    </cfRule>
    <cfRule type="cellIs" dxfId="1622" priority="2823" operator="equal">
      <formula>"CRÍTICA"</formula>
    </cfRule>
  </conditionalFormatting>
  <conditionalFormatting sqref="AR395">
    <cfRule type="cellIs" dxfId="1621" priority="2813" operator="equal">
      <formula>"J"</formula>
    </cfRule>
    <cfRule type="cellIs" dxfId="1620" priority="2814" operator="equal">
      <formula>6</formula>
    </cfRule>
    <cfRule type="cellIs" dxfId="1619" priority="2815" operator="equal">
      <formula>"Q"</formula>
    </cfRule>
    <cfRule type="cellIs" dxfId="1618" priority="2816" operator="equal">
      <formula>"K"</formula>
    </cfRule>
    <cfRule type="cellIs" dxfId="1617" priority="2817" operator="equal">
      <formula>"L"</formula>
    </cfRule>
  </conditionalFormatting>
  <conditionalFormatting sqref="AR395">
    <cfRule type="cellIs" dxfId="1616" priority="2812" operator="equal">
      <formula>"B"</formula>
    </cfRule>
  </conditionalFormatting>
  <conditionalFormatting sqref="AQ395">
    <cfRule type="cellIs" dxfId="1615" priority="2806" operator="equal">
      <formula>"TERMINADA"</formula>
    </cfRule>
    <cfRule type="cellIs" dxfId="1614" priority="2807" operator="equal">
      <formula>"GESTIÓN NORMAL"</formula>
    </cfRule>
    <cfRule type="cellIs" dxfId="1613" priority="2808" operator="equal">
      <formula>"SIN INICIAR"</formula>
    </cfRule>
    <cfRule type="cellIs" dxfId="1612" priority="2809" operator="equal">
      <formula>"ADELANTADA"</formula>
    </cfRule>
    <cfRule type="containsText" dxfId="1611" priority="2810" operator="containsText" text="EN PROCESO">
      <formula>NOT(ISERROR(SEARCH("EN PROCESO",AQ395)))</formula>
    </cfRule>
    <cfRule type="cellIs" dxfId="1610" priority="2811" operator="equal">
      <formula>"CRÍTICA"</formula>
    </cfRule>
  </conditionalFormatting>
  <conditionalFormatting sqref="AR535">
    <cfRule type="cellIs" dxfId="1609" priority="2393" operator="equal">
      <formula>"J"</formula>
    </cfRule>
    <cfRule type="cellIs" dxfId="1608" priority="2394" operator="equal">
      <formula>6</formula>
    </cfRule>
    <cfRule type="cellIs" dxfId="1607" priority="2395" operator="equal">
      <formula>"Q"</formula>
    </cfRule>
    <cfRule type="cellIs" dxfId="1606" priority="2396" operator="equal">
      <formula>"K"</formula>
    </cfRule>
    <cfRule type="cellIs" dxfId="1605" priority="2397" operator="equal">
      <formula>"L"</formula>
    </cfRule>
  </conditionalFormatting>
  <conditionalFormatting sqref="AR535">
    <cfRule type="cellIs" dxfId="1604" priority="2392" operator="equal">
      <formula>"B"</formula>
    </cfRule>
  </conditionalFormatting>
  <conditionalFormatting sqref="AQ535">
    <cfRule type="cellIs" dxfId="1603" priority="2386" operator="equal">
      <formula>"TERMINADA"</formula>
    </cfRule>
    <cfRule type="cellIs" dxfId="1602" priority="2387" operator="equal">
      <formula>"GESTIÓN NORMAL"</formula>
    </cfRule>
    <cfRule type="cellIs" dxfId="1601" priority="2388" operator="equal">
      <formula>"SIN INICIAR"</formula>
    </cfRule>
    <cfRule type="cellIs" dxfId="1600" priority="2389" operator="equal">
      <formula>"ADELANTADA"</formula>
    </cfRule>
    <cfRule type="containsText" dxfId="1599" priority="2390" operator="containsText" text="EN PROCESO">
      <formula>NOT(ISERROR(SEARCH("EN PROCESO",AQ535)))</formula>
    </cfRule>
    <cfRule type="cellIs" dxfId="1598" priority="2391" operator="equal">
      <formula>"CRÍTICA"</formula>
    </cfRule>
  </conditionalFormatting>
  <conditionalFormatting sqref="AR250">
    <cfRule type="cellIs" dxfId="1597" priority="2777" operator="equal">
      <formula>"J"</formula>
    </cfRule>
    <cfRule type="cellIs" dxfId="1596" priority="2778" operator="equal">
      <formula>6</formula>
    </cfRule>
    <cfRule type="cellIs" dxfId="1595" priority="2779" operator="equal">
      <formula>"Q"</formula>
    </cfRule>
    <cfRule type="cellIs" dxfId="1594" priority="2780" operator="equal">
      <formula>"K"</formula>
    </cfRule>
    <cfRule type="cellIs" dxfId="1593" priority="2781" operator="equal">
      <formula>"L"</formula>
    </cfRule>
  </conditionalFormatting>
  <conditionalFormatting sqref="AR250">
    <cfRule type="cellIs" dxfId="1592" priority="2776" operator="equal">
      <formula>"B"</formula>
    </cfRule>
  </conditionalFormatting>
  <conditionalFormatting sqref="AQ250">
    <cfRule type="cellIs" dxfId="1591" priority="2770" operator="equal">
      <formula>"TERMINADA"</formula>
    </cfRule>
    <cfRule type="cellIs" dxfId="1590" priority="2771" operator="equal">
      <formula>"GESTIÓN NORMAL"</formula>
    </cfRule>
    <cfRule type="cellIs" dxfId="1589" priority="2772" operator="equal">
      <formula>"SIN INICIAR"</formula>
    </cfRule>
    <cfRule type="cellIs" dxfId="1588" priority="2773" operator="equal">
      <formula>"ADELANTADA"</formula>
    </cfRule>
    <cfRule type="containsText" dxfId="1587" priority="2774" operator="containsText" text="EN PROCESO">
      <formula>NOT(ISERROR(SEARCH("EN PROCESO",AQ250)))</formula>
    </cfRule>
    <cfRule type="cellIs" dxfId="1586" priority="2775" operator="equal">
      <formula>"CRÍTICA"</formula>
    </cfRule>
  </conditionalFormatting>
  <conditionalFormatting sqref="AR256">
    <cfRule type="cellIs" dxfId="1585" priority="2753" operator="equal">
      <formula>"J"</formula>
    </cfRule>
    <cfRule type="cellIs" dxfId="1584" priority="2754" operator="equal">
      <formula>6</formula>
    </cfRule>
    <cfRule type="cellIs" dxfId="1583" priority="2755" operator="equal">
      <formula>"Q"</formula>
    </cfRule>
    <cfRule type="cellIs" dxfId="1582" priority="2756" operator="equal">
      <formula>"K"</formula>
    </cfRule>
    <cfRule type="cellIs" dxfId="1581" priority="2757" operator="equal">
      <formula>"L"</formula>
    </cfRule>
  </conditionalFormatting>
  <conditionalFormatting sqref="AR256">
    <cfRule type="cellIs" dxfId="1580" priority="2752" operator="equal">
      <formula>"B"</formula>
    </cfRule>
  </conditionalFormatting>
  <conditionalFormatting sqref="AQ256">
    <cfRule type="cellIs" dxfId="1579" priority="2746" operator="equal">
      <formula>"TERMINADA"</formula>
    </cfRule>
    <cfRule type="cellIs" dxfId="1578" priority="2747" operator="equal">
      <formula>"GESTIÓN NORMAL"</formula>
    </cfRule>
    <cfRule type="cellIs" dxfId="1577" priority="2748" operator="equal">
      <formula>"SIN INICIAR"</formula>
    </cfRule>
    <cfRule type="cellIs" dxfId="1576" priority="2749" operator="equal">
      <formula>"ADELANTADA"</formula>
    </cfRule>
    <cfRule type="containsText" dxfId="1575" priority="2750" operator="containsText" text="EN PROCESO">
      <formula>NOT(ISERROR(SEARCH("EN PROCESO",AQ256)))</formula>
    </cfRule>
    <cfRule type="cellIs" dxfId="1574" priority="2751" operator="equal">
      <formula>"CRÍTICA"</formula>
    </cfRule>
  </conditionalFormatting>
  <conditionalFormatting sqref="AR261">
    <cfRule type="cellIs" dxfId="1573" priority="2741" operator="equal">
      <formula>"J"</formula>
    </cfRule>
    <cfRule type="cellIs" dxfId="1572" priority="2742" operator="equal">
      <formula>6</formula>
    </cfRule>
    <cfRule type="cellIs" dxfId="1571" priority="2743" operator="equal">
      <formula>"Q"</formula>
    </cfRule>
    <cfRule type="cellIs" dxfId="1570" priority="2744" operator="equal">
      <formula>"K"</formula>
    </cfRule>
    <cfRule type="cellIs" dxfId="1569" priority="2745" operator="equal">
      <formula>"L"</formula>
    </cfRule>
  </conditionalFormatting>
  <conditionalFormatting sqref="AR261">
    <cfRule type="cellIs" dxfId="1568" priority="2740" operator="equal">
      <formula>"B"</formula>
    </cfRule>
  </conditionalFormatting>
  <conditionalFormatting sqref="AQ261">
    <cfRule type="cellIs" dxfId="1567" priority="2734" operator="equal">
      <formula>"TERMINADA"</formula>
    </cfRule>
    <cfRule type="cellIs" dxfId="1566" priority="2735" operator="equal">
      <formula>"GESTIÓN NORMAL"</formula>
    </cfRule>
    <cfRule type="cellIs" dxfId="1565" priority="2736" operator="equal">
      <formula>"SIN INICIAR"</formula>
    </cfRule>
    <cfRule type="cellIs" dxfId="1564" priority="2737" operator="equal">
      <formula>"ADELANTADA"</formula>
    </cfRule>
    <cfRule type="containsText" dxfId="1563" priority="2738" operator="containsText" text="EN PROCESO">
      <formula>NOT(ISERROR(SEARCH("EN PROCESO",AQ261)))</formula>
    </cfRule>
    <cfRule type="cellIs" dxfId="1562" priority="2739" operator="equal">
      <formula>"CRÍTICA"</formula>
    </cfRule>
  </conditionalFormatting>
  <conditionalFormatting sqref="AR271">
    <cfRule type="cellIs" dxfId="1561" priority="2729" operator="equal">
      <formula>"J"</formula>
    </cfRule>
    <cfRule type="cellIs" dxfId="1560" priority="2730" operator="equal">
      <formula>6</formula>
    </cfRule>
    <cfRule type="cellIs" dxfId="1559" priority="2731" operator="equal">
      <formula>"Q"</formula>
    </cfRule>
    <cfRule type="cellIs" dxfId="1558" priority="2732" operator="equal">
      <formula>"K"</formula>
    </cfRule>
    <cfRule type="cellIs" dxfId="1557" priority="2733" operator="equal">
      <formula>"L"</formula>
    </cfRule>
  </conditionalFormatting>
  <conditionalFormatting sqref="AR271">
    <cfRule type="cellIs" dxfId="1556" priority="2728" operator="equal">
      <formula>"B"</formula>
    </cfRule>
  </conditionalFormatting>
  <conditionalFormatting sqref="AQ271">
    <cfRule type="cellIs" dxfId="1555" priority="2722" operator="equal">
      <formula>"TERMINADA"</formula>
    </cfRule>
    <cfRule type="cellIs" dxfId="1554" priority="2723" operator="equal">
      <formula>"GESTIÓN NORMAL"</formula>
    </cfRule>
    <cfRule type="cellIs" dxfId="1553" priority="2724" operator="equal">
      <formula>"SIN INICIAR"</formula>
    </cfRule>
    <cfRule type="cellIs" dxfId="1552" priority="2725" operator="equal">
      <formula>"ADELANTADA"</formula>
    </cfRule>
    <cfRule type="containsText" dxfId="1551" priority="2726" operator="containsText" text="EN PROCESO">
      <formula>NOT(ISERROR(SEARCH("EN PROCESO",AQ271)))</formula>
    </cfRule>
    <cfRule type="cellIs" dxfId="1550" priority="2727" operator="equal">
      <formula>"CRÍTICA"</formula>
    </cfRule>
  </conditionalFormatting>
  <conditionalFormatting sqref="AR286">
    <cfRule type="cellIs" dxfId="1549" priority="2717" operator="equal">
      <formula>"J"</formula>
    </cfRule>
    <cfRule type="cellIs" dxfId="1548" priority="2718" operator="equal">
      <formula>6</formula>
    </cfRule>
    <cfRule type="cellIs" dxfId="1547" priority="2719" operator="equal">
      <formula>"Q"</formula>
    </cfRule>
    <cfRule type="cellIs" dxfId="1546" priority="2720" operator="equal">
      <formula>"K"</formula>
    </cfRule>
    <cfRule type="cellIs" dxfId="1545" priority="2721" operator="equal">
      <formula>"L"</formula>
    </cfRule>
  </conditionalFormatting>
  <conditionalFormatting sqref="AR286">
    <cfRule type="cellIs" dxfId="1544" priority="2716" operator="equal">
      <formula>"B"</formula>
    </cfRule>
  </conditionalFormatting>
  <conditionalFormatting sqref="AQ286">
    <cfRule type="cellIs" dxfId="1543" priority="2710" operator="equal">
      <formula>"TERMINADA"</formula>
    </cfRule>
    <cfRule type="cellIs" dxfId="1542" priority="2711" operator="equal">
      <formula>"GESTIÓN NORMAL"</formula>
    </cfRule>
    <cfRule type="cellIs" dxfId="1541" priority="2712" operator="equal">
      <formula>"SIN INICIAR"</formula>
    </cfRule>
    <cfRule type="cellIs" dxfId="1540" priority="2713" operator="equal">
      <formula>"ADELANTADA"</formula>
    </cfRule>
    <cfRule type="containsText" dxfId="1539" priority="2714" operator="containsText" text="EN PROCESO">
      <formula>NOT(ISERROR(SEARCH("EN PROCESO",AQ286)))</formula>
    </cfRule>
    <cfRule type="cellIs" dxfId="1538" priority="2715" operator="equal">
      <formula>"CRÍTICA"</formula>
    </cfRule>
  </conditionalFormatting>
  <conditionalFormatting sqref="AR295">
    <cfRule type="cellIs" dxfId="1537" priority="2705" operator="equal">
      <formula>"J"</formula>
    </cfRule>
    <cfRule type="cellIs" dxfId="1536" priority="2706" operator="equal">
      <formula>6</formula>
    </cfRule>
    <cfRule type="cellIs" dxfId="1535" priority="2707" operator="equal">
      <formula>"Q"</formula>
    </cfRule>
    <cfRule type="cellIs" dxfId="1534" priority="2708" operator="equal">
      <formula>"K"</formula>
    </cfRule>
    <cfRule type="cellIs" dxfId="1533" priority="2709" operator="equal">
      <formula>"L"</formula>
    </cfRule>
  </conditionalFormatting>
  <conditionalFormatting sqref="AR295">
    <cfRule type="cellIs" dxfId="1532" priority="2704" operator="equal">
      <formula>"B"</formula>
    </cfRule>
  </conditionalFormatting>
  <conditionalFormatting sqref="AQ295">
    <cfRule type="cellIs" dxfId="1531" priority="2698" operator="equal">
      <formula>"TERMINADA"</formula>
    </cfRule>
    <cfRule type="cellIs" dxfId="1530" priority="2699" operator="equal">
      <formula>"GESTIÓN NORMAL"</formula>
    </cfRule>
    <cfRule type="cellIs" dxfId="1529" priority="2700" operator="equal">
      <formula>"SIN INICIAR"</formula>
    </cfRule>
    <cfRule type="cellIs" dxfId="1528" priority="2701" operator="equal">
      <formula>"ADELANTADA"</formula>
    </cfRule>
    <cfRule type="containsText" dxfId="1527" priority="2702" operator="containsText" text="EN PROCESO">
      <formula>NOT(ISERROR(SEARCH("EN PROCESO",AQ295)))</formula>
    </cfRule>
    <cfRule type="cellIs" dxfId="1526" priority="2703" operator="equal">
      <formula>"CRÍTICA"</formula>
    </cfRule>
  </conditionalFormatting>
  <conditionalFormatting sqref="AR379">
    <cfRule type="cellIs" dxfId="1525" priority="2681" operator="equal">
      <formula>"J"</formula>
    </cfRule>
    <cfRule type="cellIs" dxfId="1524" priority="2682" operator="equal">
      <formula>6</formula>
    </cfRule>
    <cfRule type="cellIs" dxfId="1523" priority="2683" operator="equal">
      <formula>"Q"</formula>
    </cfRule>
    <cfRule type="cellIs" dxfId="1522" priority="2684" operator="equal">
      <formula>"K"</formula>
    </cfRule>
    <cfRule type="cellIs" dxfId="1521" priority="2685" operator="equal">
      <formula>"L"</formula>
    </cfRule>
  </conditionalFormatting>
  <conditionalFormatting sqref="AR379">
    <cfRule type="cellIs" dxfId="1520" priority="2680" operator="equal">
      <formula>"B"</formula>
    </cfRule>
  </conditionalFormatting>
  <conditionalFormatting sqref="AQ379">
    <cfRule type="cellIs" dxfId="1519" priority="2674" operator="equal">
      <formula>"TERMINADA"</formula>
    </cfRule>
    <cfRule type="cellIs" dxfId="1518" priority="2675" operator="equal">
      <formula>"GESTIÓN NORMAL"</formula>
    </cfRule>
    <cfRule type="cellIs" dxfId="1517" priority="2676" operator="equal">
      <formula>"SIN INICIAR"</formula>
    </cfRule>
    <cfRule type="cellIs" dxfId="1516" priority="2677" operator="equal">
      <formula>"ADELANTADA"</formula>
    </cfRule>
    <cfRule type="containsText" dxfId="1515" priority="2678" operator="containsText" text="EN PROCESO">
      <formula>NOT(ISERROR(SEARCH("EN PROCESO",AQ379)))</formula>
    </cfRule>
    <cfRule type="cellIs" dxfId="1514" priority="2679" operator="equal">
      <formula>"CRÍTICA"</formula>
    </cfRule>
  </conditionalFormatting>
  <conditionalFormatting sqref="AR384">
    <cfRule type="cellIs" dxfId="1513" priority="2669" operator="equal">
      <formula>"J"</formula>
    </cfRule>
    <cfRule type="cellIs" dxfId="1512" priority="2670" operator="equal">
      <formula>6</formula>
    </cfRule>
    <cfRule type="cellIs" dxfId="1511" priority="2671" operator="equal">
      <formula>"Q"</formula>
    </cfRule>
    <cfRule type="cellIs" dxfId="1510" priority="2672" operator="equal">
      <formula>"K"</formula>
    </cfRule>
    <cfRule type="cellIs" dxfId="1509" priority="2673" operator="equal">
      <formula>"L"</formula>
    </cfRule>
  </conditionalFormatting>
  <conditionalFormatting sqref="AR384">
    <cfRule type="cellIs" dxfId="1508" priority="2668" operator="equal">
      <formula>"B"</formula>
    </cfRule>
  </conditionalFormatting>
  <conditionalFormatting sqref="AQ384">
    <cfRule type="cellIs" dxfId="1507" priority="2662" operator="equal">
      <formula>"TERMINADA"</formula>
    </cfRule>
    <cfRule type="cellIs" dxfId="1506" priority="2663" operator="equal">
      <formula>"GESTIÓN NORMAL"</formula>
    </cfRule>
    <cfRule type="cellIs" dxfId="1505" priority="2664" operator="equal">
      <formula>"SIN INICIAR"</formula>
    </cfRule>
    <cfRule type="cellIs" dxfId="1504" priority="2665" operator="equal">
      <formula>"ADELANTADA"</formula>
    </cfRule>
    <cfRule type="containsText" dxfId="1503" priority="2666" operator="containsText" text="EN PROCESO">
      <formula>NOT(ISERROR(SEARCH("EN PROCESO",AQ384)))</formula>
    </cfRule>
    <cfRule type="cellIs" dxfId="1502" priority="2667" operator="equal">
      <formula>"CRÍTICA"</formula>
    </cfRule>
  </conditionalFormatting>
  <conditionalFormatting sqref="AR393">
    <cfRule type="cellIs" dxfId="1501" priority="2657" operator="equal">
      <formula>"J"</formula>
    </cfRule>
    <cfRule type="cellIs" dxfId="1500" priority="2658" operator="equal">
      <formula>6</formula>
    </cfRule>
    <cfRule type="cellIs" dxfId="1499" priority="2659" operator="equal">
      <formula>"Q"</formula>
    </cfRule>
    <cfRule type="cellIs" dxfId="1498" priority="2660" operator="equal">
      <formula>"K"</formula>
    </cfRule>
    <cfRule type="cellIs" dxfId="1497" priority="2661" operator="equal">
      <formula>"L"</formula>
    </cfRule>
  </conditionalFormatting>
  <conditionalFormatting sqref="AR393">
    <cfRule type="cellIs" dxfId="1496" priority="2656" operator="equal">
      <formula>"B"</formula>
    </cfRule>
  </conditionalFormatting>
  <conditionalFormatting sqref="AQ393">
    <cfRule type="cellIs" dxfId="1495" priority="2650" operator="equal">
      <formula>"TERMINADA"</formula>
    </cfRule>
    <cfRule type="cellIs" dxfId="1494" priority="2651" operator="equal">
      <formula>"GESTIÓN NORMAL"</formula>
    </cfRule>
    <cfRule type="cellIs" dxfId="1493" priority="2652" operator="equal">
      <formula>"SIN INICIAR"</formula>
    </cfRule>
    <cfRule type="cellIs" dxfId="1492" priority="2653" operator="equal">
      <formula>"ADELANTADA"</formula>
    </cfRule>
    <cfRule type="containsText" dxfId="1491" priority="2654" operator="containsText" text="EN PROCESO">
      <formula>NOT(ISERROR(SEARCH("EN PROCESO",AQ393)))</formula>
    </cfRule>
    <cfRule type="cellIs" dxfId="1490" priority="2655" operator="equal">
      <formula>"CRÍTICA"</formula>
    </cfRule>
  </conditionalFormatting>
  <conditionalFormatting sqref="AR402">
    <cfRule type="cellIs" dxfId="1489" priority="2645" operator="equal">
      <formula>"J"</formula>
    </cfRule>
    <cfRule type="cellIs" dxfId="1488" priority="2646" operator="equal">
      <formula>6</formula>
    </cfRule>
    <cfRule type="cellIs" dxfId="1487" priority="2647" operator="equal">
      <formula>"Q"</formula>
    </cfRule>
    <cfRule type="cellIs" dxfId="1486" priority="2648" operator="equal">
      <formula>"K"</formula>
    </cfRule>
    <cfRule type="cellIs" dxfId="1485" priority="2649" operator="equal">
      <formula>"L"</formula>
    </cfRule>
  </conditionalFormatting>
  <conditionalFormatting sqref="AR402">
    <cfRule type="cellIs" dxfId="1484" priority="2644" operator="equal">
      <formula>"B"</formula>
    </cfRule>
  </conditionalFormatting>
  <conditionalFormatting sqref="AQ402">
    <cfRule type="cellIs" dxfId="1483" priority="2638" operator="equal">
      <formula>"TERMINADA"</formula>
    </cfRule>
    <cfRule type="cellIs" dxfId="1482" priority="2639" operator="equal">
      <formula>"GESTIÓN NORMAL"</formula>
    </cfRule>
    <cfRule type="cellIs" dxfId="1481" priority="2640" operator="equal">
      <formula>"SIN INICIAR"</formula>
    </cfRule>
    <cfRule type="cellIs" dxfId="1480" priority="2641" operator="equal">
      <formula>"ADELANTADA"</formula>
    </cfRule>
    <cfRule type="containsText" dxfId="1479" priority="2642" operator="containsText" text="EN PROCESO">
      <formula>NOT(ISERROR(SEARCH("EN PROCESO",AQ402)))</formula>
    </cfRule>
    <cfRule type="cellIs" dxfId="1478" priority="2643" operator="equal">
      <formula>"CRÍTICA"</formula>
    </cfRule>
  </conditionalFormatting>
  <conditionalFormatting sqref="AR406">
    <cfRule type="cellIs" dxfId="1477" priority="2633" operator="equal">
      <formula>"J"</formula>
    </cfRule>
    <cfRule type="cellIs" dxfId="1476" priority="2634" operator="equal">
      <formula>6</formula>
    </cfRule>
    <cfRule type="cellIs" dxfId="1475" priority="2635" operator="equal">
      <formula>"Q"</formula>
    </cfRule>
    <cfRule type="cellIs" dxfId="1474" priority="2636" operator="equal">
      <formula>"K"</formula>
    </cfRule>
    <cfRule type="cellIs" dxfId="1473" priority="2637" operator="equal">
      <formula>"L"</formula>
    </cfRule>
  </conditionalFormatting>
  <conditionalFormatting sqref="AR406">
    <cfRule type="cellIs" dxfId="1472" priority="2632" operator="equal">
      <formula>"B"</formula>
    </cfRule>
  </conditionalFormatting>
  <conditionalFormatting sqref="AQ406">
    <cfRule type="cellIs" dxfId="1471" priority="2626" operator="equal">
      <formula>"TERMINADA"</formula>
    </cfRule>
    <cfRule type="cellIs" dxfId="1470" priority="2627" operator="equal">
      <formula>"GESTIÓN NORMAL"</formula>
    </cfRule>
    <cfRule type="cellIs" dxfId="1469" priority="2628" operator="equal">
      <formula>"SIN INICIAR"</formula>
    </cfRule>
    <cfRule type="cellIs" dxfId="1468" priority="2629" operator="equal">
      <formula>"ADELANTADA"</formula>
    </cfRule>
    <cfRule type="containsText" dxfId="1467" priority="2630" operator="containsText" text="EN PROCESO">
      <formula>NOT(ISERROR(SEARCH("EN PROCESO",AQ406)))</formula>
    </cfRule>
    <cfRule type="cellIs" dxfId="1466" priority="2631" operator="equal">
      <formula>"CRÍTICA"</formula>
    </cfRule>
  </conditionalFormatting>
  <conditionalFormatting sqref="AR407">
    <cfRule type="cellIs" dxfId="1465" priority="2621" operator="equal">
      <formula>"J"</formula>
    </cfRule>
    <cfRule type="cellIs" dxfId="1464" priority="2622" operator="equal">
      <formula>6</formula>
    </cfRule>
    <cfRule type="cellIs" dxfId="1463" priority="2623" operator="equal">
      <formula>"Q"</formula>
    </cfRule>
    <cfRule type="cellIs" dxfId="1462" priority="2624" operator="equal">
      <formula>"K"</formula>
    </cfRule>
    <cfRule type="cellIs" dxfId="1461" priority="2625" operator="equal">
      <formula>"L"</formula>
    </cfRule>
  </conditionalFormatting>
  <conditionalFormatting sqref="AR407">
    <cfRule type="cellIs" dxfId="1460" priority="2620" operator="equal">
      <formula>"B"</formula>
    </cfRule>
  </conditionalFormatting>
  <conditionalFormatting sqref="AQ407">
    <cfRule type="cellIs" dxfId="1459" priority="2614" operator="equal">
      <formula>"TERMINADA"</formula>
    </cfRule>
    <cfRule type="cellIs" dxfId="1458" priority="2615" operator="equal">
      <formula>"GESTIÓN NORMAL"</formula>
    </cfRule>
    <cfRule type="cellIs" dxfId="1457" priority="2616" operator="equal">
      <formula>"SIN INICIAR"</formula>
    </cfRule>
    <cfRule type="cellIs" dxfId="1456" priority="2617" operator="equal">
      <formula>"ADELANTADA"</formula>
    </cfRule>
    <cfRule type="containsText" dxfId="1455" priority="2618" operator="containsText" text="EN PROCESO">
      <formula>NOT(ISERROR(SEARCH("EN PROCESO",AQ407)))</formula>
    </cfRule>
    <cfRule type="cellIs" dxfId="1454" priority="2619" operator="equal">
      <formula>"CRÍTICA"</formula>
    </cfRule>
  </conditionalFormatting>
  <conditionalFormatting sqref="AR409">
    <cfRule type="cellIs" dxfId="1453" priority="2609" operator="equal">
      <formula>"J"</formula>
    </cfRule>
    <cfRule type="cellIs" dxfId="1452" priority="2610" operator="equal">
      <formula>6</formula>
    </cfRule>
    <cfRule type="cellIs" dxfId="1451" priority="2611" operator="equal">
      <formula>"Q"</formula>
    </cfRule>
    <cfRule type="cellIs" dxfId="1450" priority="2612" operator="equal">
      <formula>"K"</formula>
    </cfRule>
    <cfRule type="cellIs" dxfId="1449" priority="2613" operator="equal">
      <formula>"L"</formula>
    </cfRule>
  </conditionalFormatting>
  <conditionalFormatting sqref="AR409">
    <cfRule type="cellIs" dxfId="1448" priority="2608" operator="equal">
      <formula>"B"</formula>
    </cfRule>
  </conditionalFormatting>
  <conditionalFormatting sqref="AQ409">
    <cfRule type="cellIs" dxfId="1447" priority="2602" operator="equal">
      <formula>"TERMINADA"</formula>
    </cfRule>
    <cfRule type="cellIs" dxfId="1446" priority="2603" operator="equal">
      <formula>"GESTIÓN NORMAL"</formula>
    </cfRule>
    <cfRule type="cellIs" dxfId="1445" priority="2604" operator="equal">
      <formula>"SIN INICIAR"</formula>
    </cfRule>
    <cfRule type="cellIs" dxfId="1444" priority="2605" operator="equal">
      <formula>"ADELANTADA"</formula>
    </cfRule>
    <cfRule type="containsText" dxfId="1443" priority="2606" operator="containsText" text="EN PROCESO">
      <formula>NOT(ISERROR(SEARCH("EN PROCESO",AQ409)))</formula>
    </cfRule>
    <cfRule type="cellIs" dxfId="1442" priority="2607" operator="equal">
      <formula>"CRÍTICA"</formula>
    </cfRule>
  </conditionalFormatting>
  <conditionalFormatting sqref="AR410">
    <cfRule type="cellIs" dxfId="1441" priority="2597" operator="equal">
      <formula>"J"</formula>
    </cfRule>
    <cfRule type="cellIs" dxfId="1440" priority="2598" operator="equal">
      <formula>6</formula>
    </cfRule>
    <cfRule type="cellIs" dxfId="1439" priority="2599" operator="equal">
      <formula>"Q"</formula>
    </cfRule>
    <cfRule type="cellIs" dxfId="1438" priority="2600" operator="equal">
      <formula>"K"</formula>
    </cfRule>
    <cfRule type="cellIs" dxfId="1437" priority="2601" operator="equal">
      <formula>"L"</formula>
    </cfRule>
  </conditionalFormatting>
  <conditionalFormatting sqref="AR410">
    <cfRule type="cellIs" dxfId="1436" priority="2596" operator="equal">
      <formula>"B"</formula>
    </cfRule>
  </conditionalFormatting>
  <conditionalFormatting sqref="AQ410">
    <cfRule type="cellIs" dxfId="1435" priority="2590" operator="equal">
      <formula>"TERMINADA"</formula>
    </cfRule>
    <cfRule type="cellIs" dxfId="1434" priority="2591" operator="equal">
      <formula>"GESTIÓN NORMAL"</formula>
    </cfRule>
    <cfRule type="cellIs" dxfId="1433" priority="2592" operator="equal">
      <formula>"SIN INICIAR"</formula>
    </cfRule>
    <cfRule type="cellIs" dxfId="1432" priority="2593" operator="equal">
      <formula>"ADELANTADA"</formula>
    </cfRule>
    <cfRule type="containsText" dxfId="1431" priority="2594" operator="containsText" text="EN PROCESO">
      <formula>NOT(ISERROR(SEARCH("EN PROCESO",AQ410)))</formula>
    </cfRule>
    <cfRule type="cellIs" dxfId="1430" priority="2595" operator="equal">
      <formula>"CRÍTICA"</formula>
    </cfRule>
  </conditionalFormatting>
  <conditionalFormatting sqref="AR414">
    <cfRule type="cellIs" dxfId="1429" priority="2585" operator="equal">
      <formula>"J"</formula>
    </cfRule>
    <cfRule type="cellIs" dxfId="1428" priority="2586" operator="equal">
      <formula>6</formula>
    </cfRule>
    <cfRule type="cellIs" dxfId="1427" priority="2587" operator="equal">
      <formula>"Q"</formula>
    </cfRule>
    <cfRule type="cellIs" dxfId="1426" priority="2588" operator="equal">
      <formula>"K"</formula>
    </cfRule>
    <cfRule type="cellIs" dxfId="1425" priority="2589" operator="equal">
      <formula>"L"</formula>
    </cfRule>
  </conditionalFormatting>
  <conditionalFormatting sqref="AR414">
    <cfRule type="cellIs" dxfId="1424" priority="2584" operator="equal">
      <formula>"B"</formula>
    </cfRule>
  </conditionalFormatting>
  <conditionalFormatting sqref="AQ414">
    <cfRule type="cellIs" dxfId="1423" priority="2578" operator="equal">
      <formula>"TERMINADA"</formula>
    </cfRule>
    <cfRule type="cellIs" dxfId="1422" priority="2579" operator="equal">
      <formula>"GESTIÓN NORMAL"</formula>
    </cfRule>
    <cfRule type="cellIs" dxfId="1421" priority="2580" operator="equal">
      <formula>"SIN INICIAR"</formula>
    </cfRule>
    <cfRule type="cellIs" dxfId="1420" priority="2581" operator="equal">
      <formula>"ADELANTADA"</formula>
    </cfRule>
    <cfRule type="containsText" dxfId="1419" priority="2582" operator="containsText" text="EN PROCESO">
      <formula>NOT(ISERROR(SEARCH("EN PROCESO",AQ414)))</formula>
    </cfRule>
    <cfRule type="cellIs" dxfId="1418" priority="2583" operator="equal">
      <formula>"CRÍTICA"</formula>
    </cfRule>
  </conditionalFormatting>
  <conditionalFormatting sqref="AR439">
    <cfRule type="cellIs" dxfId="1417" priority="2573" operator="equal">
      <formula>"J"</formula>
    </cfRule>
    <cfRule type="cellIs" dxfId="1416" priority="2574" operator="equal">
      <formula>6</formula>
    </cfRule>
    <cfRule type="cellIs" dxfId="1415" priority="2575" operator="equal">
      <formula>"Q"</formula>
    </cfRule>
    <cfRule type="cellIs" dxfId="1414" priority="2576" operator="equal">
      <formula>"K"</formula>
    </cfRule>
    <cfRule type="cellIs" dxfId="1413" priority="2577" operator="equal">
      <formula>"L"</formula>
    </cfRule>
  </conditionalFormatting>
  <conditionalFormatting sqref="AR439">
    <cfRule type="cellIs" dxfId="1412" priority="2572" operator="equal">
      <formula>"B"</formula>
    </cfRule>
  </conditionalFormatting>
  <conditionalFormatting sqref="AQ439">
    <cfRule type="cellIs" dxfId="1411" priority="2566" operator="equal">
      <formula>"TERMINADA"</formula>
    </cfRule>
    <cfRule type="cellIs" dxfId="1410" priority="2567" operator="equal">
      <formula>"GESTIÓN NORMAL"</formula>
    </cfRule>
    <cfRule type="cellIs" dxfId="1409" priority="2568" operator="equal">
      <formula>"SIN INICIAR"</formula>
    </cfRule>
    <cfRule type="cellIs" dxfId="1408" priority="2569" operator="equal">
      <formula>"ADELANTADA"</formula>
    </cfRule>
    <cfRule type="containsText" dxfId="1407" priority="2570" operator="containsText" text="EN PROCESO">
      <formula>NOT(ISERROR(SEARCH("EN PROCESO",AQ439)))</formula>
    </cfRule>
    <cfRule type="cellIs" dxfId="1406" priority="2571" operator="equal">
      <formula>"CRÍTICA"</formula>
    </cfRule>
  </conditionalFormatting>
  <conditionalFormatting sqref="AR440">
    <cfRule type="cellIs" dxfId="1405" priority="2561" operator="equal">
      <formula>"J"</formula>
    </cfRule>
    <cfRule type="cellIs" dxfId="1404" priority="2562" operator="equal">
      <formula>6</formula>
    </cfRule>
    <cfRule type="cellIs" dxfId="1403" priority="2563" operator="equal">
      <formula>"Q"</formula>
    </cfRule>
    <cfRule type="cellIs" dxfId="1402" priority="2564" operator="equal">
      <formula>"K"</formula>
    </cfRule>
    <cfRule type="cellIs" dxfId="1401" priority="2565" operator="equal">
      <formula>"L"</formula>
    </cfRule>
  </conditionalFormatting>
  <conditionalFormatting sqref="AR440">
    <cfRule type="cellIs" dxfId="1400" priority="2560" operator="equal">
      <formula>"B"</formula>
    </cfRule>
  </conditionalFormatting>
  <conditionalFormatting sqref="AQ440">
    <cfRule type="cellIs" dxfId="1399" priority="2554" operator="equal">
      <formula>"TERMINADA"</formula>
    </cfRule>
    <cfRule type="cellIs" dxfId="1398" priority="2555" operator="equal">
      <formula>"GESTIÓN NORMAL"</formula>
    </cfRule>
    <cfRule type="cellIs" dxfId="1397" priority="2556" operator="equal">
      <formula>"SIN INICIAR"</formula>
    </cfRule>
    <cfRule type="cellIs" dxfId="1396" priority="2557" operator="equal">
      <formula>"ADELANTADA"</formula>
    </cfRule>
    <cfRule type="containsText" dxfId="1395" priority="2558" operator="containsText" text="EN PROCESO">
      <formula>NOT(ISERROR(SEARCH("EN PROCESO",AQ440)))</formula>
    </cfRule>
    <cfRule type="cellIs" dxfId="1394" priority="2559" operator="equal">
      <formula>"CRÍTICA"</formula>
    </cfRule>
  </conditionalFormatting>
  <conditionalFormatting sqref="AR446">
    <cfRule type="cellIs" dxfId="1393" priority="2549" operator="equal">
      <formula>"J"</formula>
    </cfRule>
    <cfRule type="cellIs" dxfId="1392" priority="2550" operator="equal">
      <formula>6</formula>
    </cfRule>
    <cfRule type="cellIs" dxfId="1391" priority="2551" operator="equal">
      <formula>"Q"</formula>
    </cfRule>
    <cfRule type="cellIs" dxfId="1390" priority="2552" operator="equal">
      <formula>"K"</formula>
    </cfRule>
    <cfRule type="cellIs" dxfId="1389" priority="2553" operator="equal">
      <formula>"L"</formula>
    </cfRule>
  </conditionalFormatting>
  <conditionalFormatting sqref="AR446">
    <cfRule type="cellIs" dxfId="1388" priority="2548" operator="equal">
      <formula>"B"</formula>
    </cfRule>
  </conditionalFormatting>
  <conditionalFormatting sqref="AQ446">
    <cfRule type="cellIs" dxfId="1387" priority="2542" operator="equal">
      <formula>"TERMINADA"</formula>
    </cfRule>
    <cfRule type="cellIs" dxfId="1386" priority="2543" operator="equal">
      <formula>"GESTIÓN NORMAL"</formula>
    </cfRule>
    <cfRule type="cellIs" dxfId="1385" priority="2544" operator="equal">
      <formula>"SIN INICIAR"</formula>
    </cfRule>
    <cfRule type="cellIs" dxfId="1384" priority="2545" operator="equal">
      <formula>"ADELANTADA"</formula>
    </cfRule>
    <cfRule type="containsText" dxfId="1383" priority="2546" operator="containsText" text="EN PROCESO">
      <formula>NOT(ISERROR(SEARCH("EN PROCESO",AQ446)))</formula>
    </cfRule>
    <cfRule type="cellIs" dxfId="1382" priority="2547" operator="equal">
      <formula>"CRÍTICA"</formula>
    </cfRule>
  </conditionalFormatting>
  <conditionalFormatting sqref="AR455">
    <cfRule type="cellIs" dxfId="1381" priority="2525" operator="equal">
      <formula>"J"</formula>
    </cfRule>
    <cfRule type="cellIs" dxfId="1380" priority="2526" operator="equal">
      <formula>6</formula>
    </cfRule>
    <cfRule type="cellIs" dxfId="1379" priority="2527" operator="equal">
      <formula>"Q"</formula>
    </cfRule>
    <cfRule type="cellIs" dxfId="1378" priority="2528" operator="equal">
      <formula>"K"</formula>
    </cfRule>
    <cfRule type="cellIs" dxfId="1377" priority="2529" operator="equal">
      <formula>"L"</formula>
    </cfRule>
  </conditionalFormatting>
  <conditionalFormatting sqref="AR455">
    <cfRule type="cellIs" dxfId="1376" priority="2524" operator="equal">
      <formula>"B"</formula>
    </cfRule>
  </conditionalFormatting>
  <conditionalFormatting sqref="AQ455">
    <cfRule type="cellIs" dxfId="1375" priority="2518" operator="equal">
      <formula>"TERMINADA"</formula>
    </cfRule>
    <cfRule type="cellIs" dxfId="1374" priority="2519" operator="equal">
      <formula>"GESTIÓN NORMAL"</formula>
    </cfRule>
    <cfRule type="cellIs" dxfId="1373" priority="2520" operator="equal">
      <formula>"SIN INICIAR"</formula>
    </cfRule>
    <cfRule type="cellIs" dxfId="1372" priority="2521" operator="equal">
      <formula>"ADELANTADA"</formula>
    </cfRule>
    <cfRule type="containsText" dxfId="1371" priority="2522" operator="containsText" text="EN PROCESO">
      <formula>NOT(ISERROR(SEARCH("EN PROCESO",AQ455)))</formula>
    </cfRule>
    <cfRule type="cellIs" dxfId="1370" priority="2523" operator="equal">
      <formula>"CRÍTICA"</formula>
    </cfRule>
  </conditionalFormatting>
  <conditionalFormatting sqref="AR457">
    <cfRule type="cellIs" dxfId="1369" priority="2513" operator="equal">
      <formula>"J"</formula>
    </cfRule>
    <cfRule type="cellIs" dxfId="1368" priority="2514" operator="equal">
      <formula>6</formula>
    </cfRule>
    <cfRule type="cellIs" dxfId="1367" priority="2515" operator="equal">
      <formula>"Q"</formula>
    </cfRule>
    <cfRule type="cellIs" dxfId="1366" priority="2516" operator="equal">
      <formula>"K"</formula>
    </cfRule>
    <cfRule type="cellIs" dxfId="1365" priority="2517" operator="equal">
      <formula>"L"</formula>
    </cfRule>
  </conditionalFormatting>
  <conditionalFormatting sqref="AR457">
    <cfRule type="cellIs" dxfId="1364" priority="2512" operator="equal">
      <formula>"B"</formula>
    </cfRule>
  </conditionalFormatting>
  <conditionalFormatting sqref="AQ457">
    <cfRule type="cellIs" dxfId="1363" priority="2506" operator="equal">
      <formula>"TERMINADA"</formula>
    </cfRule>
    <cfRule type="cellIs" dxfId="1362" priority="2507" operator="equal">
      <formula>"GESTIÓN NORMAL"</formula>
    </cfRule>
    <cfRule type="cellIs" dxfId="1361" priority="2508" operator="equal">
      <formula>"SIN INICIAR"</formula>
    </cfRule>
    <cfRule type="cellIs" dxfId="1360" priority="2509" operator="equal">
      <formula>"ADELANTADA"</formula>
    </cfRule>
    <cfRule type="containsText" dxfId="1359" priority="2510" operator="containsText" text="EN PROCESO">
      <formula>NOT(ISERROR(SEARCH("EN PROCESO",AQ457)))</formula>
    </cfRule>
    <cfRule type="cellIs" dxfId="1358" priority="2511" operator="equal">
      <formula>"CRÍTICA"</formula>
    </cfRule>
  </conditionalFormatting>
  <conditionalFormatting sqref="AR478">
    <cfRule type="cellIs" dxfId="1357" priority="2501" operator="equal">
      <formula>"J"</formula>
    </cfRule>
    <cfRule type="cellIs" dxfId="1356" priority="2502" operator="equal">
      <formula>6</formula>
    </cfRule>
    <cfRule type="cellIs" dxfId="1355" priority="2503" operator="equal">
      <formula>"Q"</formula>
    </cfRule>
    <cfRule type="cellIs" dxfId="1354" priority="2504" operator="equal">
      <formula>"K"</formula>
    </cfRule>
    <cfRule type="cellIs" dxfId="1353" priority="2505" operator="equal">
      <formula>"L"</formula>
    </cfRule>
  </conditionalFormatting>
  <conditionalFormatting sqref="AR478">
    <cfRule type="cellIs" dxfId="1352" priority="2500" operator="equal">
      <formula>"B"</formula>
    </cfRule>
  </conditionalFormatting>
  <conditionalFormatting sqref="AQ478">
    <cfRule type="cellIs" dxfId="1351" priority="2494" operator="equal">
      <formula>"TERMINADA"</formula>
    </cfRule>
    <cfRule type="cellIs" dxfId="1350" priority="2495" operator="equal">
      <formula>"GESTIÓN NORMAL"</formula>
    </cfRule>
    <cfRule type="cellIs" dxfId="1349" priority="2496" operator="equal">
      <formula>"SIN INICIAR"</formula>
    </cfRule>
    <cfRule type="cellIs" dxfId="1348" priority="2497" operator="equal">
      <formula>"ADELANTADA"</formula>
    </cfRule>
    <cfRule type="containsText" dxfId="1347" priority="2498" operator="containsText" text="EN PROCESO">
      <formula>NOT(ISERROR(SEARCH("EN PROCESO",AQ478)))</formula>
    </cfRule>
    <cfRule type="cellIs" dxfId="1346" priority="2499" operator="equal">
      <formula>"CRÍTICA"</formula>
    </cfRule>
  </conditionalFormatting>
  <conditionalFormatting sqref="AR485">
    <cfRule type="cellIs" dxfId="1345" priority="2489" operator="equal">
      <formula>"J"</formula>
    </cfRule>
    <cfRule type="cellIs" dxfId="1344" priority="2490" operator="equal">
      <formula>6</formula>
    </cfRule>
    <cfRule type="cellIs" dxfId="1343" priority="2491" operator="equal">
      <formula>"Q"</formula>
    </cfRule>
    <cfRule type="cellIs" dxfId="1342" priority="2492" operator="equal">
      <formula>"K"</formula>
    </cfRule>
    <cfRule type="cellIs" dxfId="1341" priority="2493" operator="equal">
      <formula>"L"</formula>
    </cfRule>
  </conditionalFormatting>
  <conditionalFormatting sqref="AR485">
    <cfRule type="cellIs" dxfId="1340" priority="2488" operator="equal">
      <formula>"B"</formula>
    </cfRule>
  </conditionalFormatting>
  <conditionalFormatting sqref="AQ485">
    <cfRule type="cellIs" dxfId="1339" priority="2482" operator="equal">
      <formula>"TERMINADA"</formula>
    </cfRule>
    <cfRule type="cellIs" dxfId="1338" priority="2483" operator="equal">
      <formula>"GESTIÓN NORMAL"</formula>
    </cfRule>
    <cfRule type="cellIs" dxfId="1337" priority="2484" operator="equal">
      <formula>"SIN INICIAR"</formula>
    </cfRule>
    <cfRule type="cellIs" dxfId="1336" priority="2485" operator="equal">
      <formula>"ADELANTADA"</formula>
    </cfRule>
    <cfRule type="containsText" dxfId="1335" priority="2486" operator="containsText" text="EN PROCESO">
      <formula>NOT(ISERROR(SEARCH("EN PROCESO",AQ485)))</formula>
    </cfRule>
    <cfRule type="cellIs" dxfId="1334" priority="2487" operator="equal">
      <formula>"CRÍTICA"</formula>
    </cfRule>
  </conditionalFormatting>
  <conditionalFormatting sqref="AR489">
    <cfRule type="cellIs" dxfId="1333" priority="2477" operator="equal">
      <formula>"J"</formula>
    </cfRule>
    <cfRule type="cellIs" dxfId="1332" priority="2478" operator="equal">
      <formula>6</formula>
    </cfRule>
    <cfRule type="cellIs" dxfId="1331" priority="2479" operator="equal">
      <formula>"Q"</formula>
    </cfRule>
    <cfRule type="cellIs" dxfId="1330" priority="2480" operator="equal">
      <formula>"K"</formula>
    </cfRule>
    <cfRule type="cellIs" dxfId="1329" priority="2481" operator="equal">
      <formula>"L"</formula>
    </cfRule>
  </conditionalFormatting>
  <conditionalFormatting sqref="AR489">
    <cfRule type="cellIs" dxfId="1328" priority="2476" operator="equal">
      <formula>"B"</formula>
    </cfRule>
  </conditionalFormatting>
  <conditionalFormatting sqref="AQ489">
    <cfRule type="cellIs" dxfId="1327" priority="2470" operator="equal">
      <formula>"TERMINADA"</formula>
    </cfRule>
    <cfRule type="cellIs" dxfId="1326" priority="2471" operator="equal">
      <formula>"GESTIÓN NORMAL"</formula>
    </cfRule>
    <cfRule type="cellIs" dxfId="1325" priority="2472" operator="equal">
      <formula>"SIN INICIAR"</formula>
    </cfRule>
    <cfRule type="cellIs" dxfId="1324" priority="2473" operator="equal">
      <formula>"ADELANTADA"</formula>
    </cfRule>
    <cfRule type="containsText" dxfId="1323" priority="2474" operator="containsText" text="EN PROCESO">
      <formula>NOT(ISERROR(SEARCH("EN PROCESO",AQ489)))</formula>
    </cfRule>
    <cfRule type="cellIs" dxfId="1322" priority="2475" operator="equal">
      <formula>"CRÍTICA"</formula>
    </cfRule>
  </conditionalFormatting>
  <conditionalFormatting sqref="AR490">
    <cfRule type="cellIs" dxfId="1321" priority="2465" operator="equal">
      <formula>"J"</formula>
    </cfRule>
    <cfRule type="cellIs" dxfId="1320" priority="2466" operator="equal">
      <formula>6</formula>
    </cfRule>
    <cfRule type="cellIs" dxfId="1319" priority="2467" operator="equal">
      <formula>"Q"</formula>
    </cfRule>
    <cfRule type="cellIs" dxfId="1318" priority="2468" operator="equal">
      <formula>"K"</formula>
    </cfRule>
    <cfRule type="cellIs" dxfId="1317" priority="2469" operator="equal">
      <formula>"L"</formula>
    </cfRule>
  </conditionalFormatting>
  <conditionalFormatting sqref="AR490">
    <cfRule type="cellIs" dxfId="1316" priority="2464" operator="equal">
      <formula>"B"</formula>
    </cfRule>
  </conditionalFormatting>
  <conditionalFormatting sqref="AQ490">
    <cfRule type="cellIs" dxfId="1315" priority="2458" operator="equal">
      <formula>"TERMINADA"</formula>
    </cfRule>
    <cfRule type="cellIs" dxfId="1314" priority="2459" operator="equal">
      <formula>"GESTIÓN NORMAL"</formula>
    </cfRule>
    <cfRule type="cellIs" dxfId="1313" priority="2460" operator="equal">
      <formula>"SIN INICIAR"</formula>
    </cfRule>
    <cfRule type="cellIs" dxfId="1312" priority="2461" operator="equal">
      <formula>"ADELANTADA"</formula>
    </cfRule>
    <cfRule type="containsText" dxfId="1311" priority="2462" operator="containsText" text="EN PROCESO">
      <formula>NOT(ISERROR(SEARCH("EN PROCESO",AQ490)))</formula>
    </cfRule>
    <cfRule type="cellIs" dxfId="1310" priority="2463" operator="equal">
      <formula>"CRÍTICA"</formula>
    </cfRule>
  </conditionalFormatting>
  <conditionalFormatting sqref="AR497">
    <cfRule type="cellIs" dxfId="1309" priority="2453" operator="equal">
      <formula>"J"</formula>
    </cfRule>
    <cfRule type="cellIs" dxfId="1308" priority="2454" operator="equal">
      <formula>6</formula>
    </cfRule>
    <cfRule type="cellIs" dxfId="1307" priority="2455" operator="equal">
      <formula>"Q"</formula>
    </cfRule>
    <cfRule type="cellIs" dxfId="1306" priority="2456" operator="equal">
      <formula>"K"</formula>
    </cfRule>
    <cfRule type="cellIs" dxfId="1305" priority="2457" operator="equal">
      <formula>"L"</formula>
    </cfRule>
  </conditionalFormatting>
  <conditionalFormatting sqref="AR497">
    <cfRule type="cellIs" dxfId="1304" priority="2452" operator="equal">
      <formula>"B"</formula>
    </cfRule>
  </conditionalFormatting>
  <conditionalFormatting sqref="AQ497">
    <cfRule type="cellIs" dxfId="1303" priority="2446" operator="equal">
      <formula>"TERMINADA"</formula>
    </cfRule>
    <cfRule type="cellIs" dxfId="1302" priority="2447" operator="equal">
      <formula>"GESTIÓN NORMAL"</formula>
    </cfRule>
    <cfRule type="cellIs" dxfId="1301" priority="2448" operator="equal">
      <formula>"SIN INICIAR"</formula>
    </cfRule>
    <cfRule type="cellIs" dxfId="1300" priority="2449" operator="equal">
      <formula>"ADELANTADA"</formula>
    </cfRule>
    <cfRule type="containsText" dxfId="1299" priority="2450" operator="containsText" text="EN PROCESO">
      <formula>NOT(ISERROR(SEARCH("EN PROCESO",AQ497)))</formula>
    </cfRule>
    <cfRule type="cellIs" dxfId="1298" priority="2451" operator="equal">
      <formula>"CRÍTICA"</formula>
    </cfRule>
  </conditionalFormatting>
  <conditionalFormatting sqref="AR505">
    <cfRule type="cellIs" dxfId="1297" priority="2441" operator="equal">
      <formula>"J"</formula>
    </cfRule>
    <cfRule type="cellIs" dxfId="1296" priority="2442" operator="equal">
      <formula>6</formula>
    </cfRule>
    <cfRule type="cellIs" dxfId="1295" priority="2443" operator="equal">
      <formula>"Q"</formula>
    </cfRule>
    <cfRule type="cellIs" dxfId="1294" priority="2444" operator="equal">
      <formula>"K"</formula>
    </cfRule>
    <cfRule type="cellIs" dxfId="1293" priority="2445" operator="equal">
      <formula>"L"</formula>
    </cfRule>
  </conditionalFormatting>
  <conditionalFormatting sqref="AR505">
    <cfRule type="cellIs" dxfId="1292" priority="2440" operator="equal">
      <formula>"B"</formula>
    </cfRule>
  </conditionalFormatting>
  <conditionalFormatting sqref="AQ505">
    <cfRule type="cellIs" dxfId="1291" priority="2434" operator="equal">
      <formula>"TERMINADA"</formula>
    </cfRule>
    <cfRule type="cellIs" dxfId="1290" priority="2435" operator="equal">
      <formula>"GESTIÓN NORMAL"</formula>
    </cfRule>
    <cfRule type="cellIs" dxfId="1289" priority="2436" operator="equal">
      <formula>"SIN INICIAR"</formula>
    </cfRule>
    <cfRule type="cellIs" dxfId="1288" priority="2437" operator="equal">
      <formula>"ADELANTADA"</formula>
    </cfRule>
    <cfRule type="containsText" dxfId="1287" priority="2438" operator="containsText" text="EN PROCESO">
      <formula>NOT(ISERROR(SEARCH("EN PROCESO",AQ505)))</formula>
    </cfRule>
    <cfRule type="cellIs" dxfId="1286" priority="2439" operator="equal">
      <formula>"CRÍTICA"</formula>
    </cfRule>
  </conditionalFormatting>
  <conditionalFormatting sqref="AR510">
    <cfRule type="cellIs" dxfId="1285" priority="2429" operator="equal">
      <formula>"J"</formula>
    </cfRule>
    <cfRule type="cellIs" dxfId="1284" priority="2430" operator="equal">
      <formula>6</formula>
    </cfRule>
    <cfRule type="cellIs" dxfId="1283" priority="2431" operator="equal">
      <formula>"Q"</formula>
    </cfRule>
    <cfRule type="cellIs" dxfId="1282" priority="2432" operator="equal">
      <formula>"K"</formula>
    </cfRule>
    <cfRule type="cellIs" dxfId="1281" priority="2433" operator="equal">
      <formula>"L"</formula>
    </cfRule>
  </conditionalFormatting>
  <conditionalFormatting sqref="AR510">
    <cfRule type="cellIs" dxfId="1280" priority="2428" operator="equal">
      <formula>"B"</formula>
    </cfRule>
  </conditionalFormatting>
  <conditionalFormatting sqref="AQ510">
    <cfRule type="cellIs" dxfId="1279" priority="2422" operator="equal">
      <formula>"TERMINADA"</formula>
    </cfRule>
    <cfRule type="cellIs" dxfId="1278" priority="2423" operator="equal">
      <formula>"GESTIÓN NORMAL"</formula>
    </cfRule>
    <cfRule type="cellIs" dxfId="1277" priority="2424" operator="equal">
      <formula>"SIN INICIAR"</formula>
    </cfRule>
    <cfRule type="cellIs" dxfId="1276" priority="2425" operator="equal">
      <formula>"ADELANTADA"</formula>
    </cfRule>
    <cfRule type="containsText" dxfId="1275" priority="2426" operator="containsText" text="EN PROCESO">
      <formula>NOT(ISERROR(SEARCH("EN PROCESO",AQ510)))</formula>
    </cfRule>
    <cfRule type="cellIs" dxfId="1274" priority="2427" operator="equal">
      <formula>"CRÍTICA"</formula>
    </cfRule>
  </conditionalFormatting>
  <conditionalFormatting sqref="AR533">
    <cfRule type="cellIs" dxfId="1273" priority="2417" operator="equal">
      <formula>"J"</formula>
    </cfRule>
    <cfRule type="cellIs" dxfId="1272" priority="2418" operator="equal">
      <formula>6</formula>
    </cfRule>
    <cfRule type="cellIs" dxfId="1271" priority="2419" operator="equal">
      <formula>"Q"</formula>
    </cfRule>
    <cfRule type="cellIs" dxfId="1270" priority="2420" operator="equal">
      <formula>"K"</formula>
    </cfRule>
    <cfRule type="cellIs" dxfId="1269" priority="2421" operator="equal">
      <formula>"L"</formula>
    </cfRule>
  </conditionalFormatting>
  <conditionalFormatting sqref="AR533">
    <cfRule type="cellIs" dxfId="1268" priority="2416" operator="equal">
      <formula>"B"</formula>
    </cfRule>
  </conditionalFormatting>
  <conditionalFormatting sqref="AQ533">
    <cfRule type="cellIs" dxfId="1267" priority="2410" operator="equal">
      <formula>"TERMINADA"</formula>
    </cfRule>
    <cfRule type="cellIs" dxfId="1266" priority="2411" operator="equal">
      <formula>"GESTIÓN NORMAL"</formula>
    </cfRule>
    <cfRule type="cellIs" dxfId="1265" priority="2412" operator="equal">
      <formula>"SIN INICIAR"</formula>
    </cfRule>
    <cfRule type="cellIs" dxfId="1264" priority="2413" operator="equal">
      <formula>"ADELANTADA"</formula>
    </cfRule>
    <cfRule type="containsText" dxfId="1263" priority="2414" operator="containsText" text="EN PROCESO">
      <formula>NOT(ISERROR(SEARCH("EN PROCESO",AQ533)))</formula>
    </cfRule>
    <cfRule type="cellIs" dxfId="1262" priority="2415" operator="equal">
      <formula>"CRÍTICA"</formula>
    </cfRule>
  </conditionalFormatting>
  <conditionalFormatting sqref="AR534">
    <cfRule type="cellIs" dxfId="1261" priority="2405" operator="equal">
      <formula>"J"</formula>
    </cfRule>
    <cfRule type="cellIs" dxfId="1260" priority="2406" operator="equal">
      <formula>6</formula>
    </cfRule>
    <cfRule type="cellIs" dxfId="1259" priority="2407" operator="equal">
      <formula>"Q"</formula>
    </cfRule>
    <cfRule type="cellIs" dxfId="1258" priority="2408" operator="equal">
      <formula>"K"</formula>
    </cfRule>
    <cfRule type="cellIs" dxfId="1257" priority="2409" operator="equal">
      <formula>"L"</formula>
    </cfRule>
  </conditionalFormatting>
  <conditionalFormatting sqref="AR534">
    <cfRule type="cellIs" dxfId="1256" priority="2404" operator="equal">
      <formula>"B"</formula>
    </cfRule>
  </conditionalFormatting>
  <conditionalFormatting sqref="AQ534">
    <cfRule type="cellIs" dxfId="1255" priority="2398" operator="equal">
      <formula>"TERMINADA"</formula>
    </cfRule>
    <cfRule type="cellIs" dxfId="1254" priority="2399" operator="equal">
      <formula>"GESTIÓN NORMAL"</formula>
    </cfRule>
    <cfRule type="cellIs" dxfId="1253" priority="2400" operator="equal">
      <formula>"SIN INICIAR"</formula>
    </cfRule>
    <cfRule type="cellIs" dxfId="1252" priority="2401" operator="equal">
      <formula>"ADELANTADA"</formula>
    </cfRule>
    <cfRule type="containsText" dxfId="1251" priority="2402" operator="containsText" text="EN PROCESO">
      <formula>NOT(ISERROR(SEARCH("EN PROCESO",AQ534)))</formula>
    </cfRule>
    <cfRule type="cellIs" dxfId="1250" priority="2403" operator="equal">
      <formula>"CRÍTICA"</formula>
    </cfRule>
  </conditionalFormatting>
  <conditionalFormatting sqref="AR543">
    <cfRule type="cellIs" dxfId="1249" priority="2381" operator="equal">
      <formula>"J"</formula>
    </cfRule>
    <cfRule type="cellIs" dxfId="1248" priority="2382" operator="equal">
      <formula>6</formula>
    </cfRule>
    <cfRule type="cellIs" dxfId="1247" priority="2383" operator="equal">
      <formula>"Q"</formula>
    </cfRule>
    <cfRule type="cellIs" dxfId="1246" priority="2384" operator="equal">
      <formula>"K"</formula>
    </cfRule>
    <cfRule type="cellIs" dxfId="1245" priority="2385" operator="equal">
      <formula>"L"</formula>
    </cfRule>
  </conditionalFormatting>
  <conditionalFormatting sqref="AR543">
    <cfRule type="cellIs" dxfId="1244" priority="2380" operator="equal">
      <formula>"B"</formula>
    </cfRule>
  </conditionalFormatting>
  <conditionalFormatting sqref="AQ543">
    <cfRule type="cellIs" dxfId="1243" priority="2374" operator="equal">
      <formula>"TERMINADA"</formula>
    </cfRule>
    <cfRule type="cellIs" dxfId="1242" priority="2375" operator="equal">
      <formula>"GESTIÓN NORMAL"</formula>
    </cfRule>
    <cfRule type="cellIs" dxfId="1241" priority="2376" operator="equal">
      <formula>"SIN INICIAR"</formula>
    </cfRule>
    <cfRule type="cellIs" dxfId="1240" priority="2377" operator="equal">
      <formula>"ADELANTADA"</formula>
    </cfRule>
    <cfRule type="containsText" dxfId="1239" priority="2378" operator="containsText" text="EN PROCESO">
      <formula>NOT(ISERROR(SEARCH("EN PROCESO",AQ543)))</formula>
    </cfRule>
    <cfRule type="cellIs" dxfId="1238" priority="2379" operator="equal">
      <formula>"CRÍTICA"</formula>
    </cfRule>
  </conditionalFormatting>
  <conditionalFormatting sqref="AR554">
    <cfRule type="cellIs" dxfId="1237" priority="2369" operator="equal">
      <formula>"J"</formula>
    </cfRule>
    <cfRule type="cellIs" dxfId="1236" priority="2370" operator="equal">
      <formula>6</formula>
    </cfRule>
    <cfRule type="cellIs" dxfId="1235" priority="2371" operator="equal">
      <formula>"Q"</formula>
    </cfRule>
    <cfRule type="cellIs" dxfId="1234" priority="2372" operator="equal">
      <formula>"K"</formula>
    </cfRule>
    <cfRule type="cellIs" dxfId="1233" priority="2373" operator="equal">
      <formula>"L"</formula>
    </cfRule>
  </conditionalFormatting>
  <conditionalFormatting sqref="AR554">
    <cfRule type="cellIs" dxfId="1232" priority="2368" operator="equal">
      <formula>"B"</formula>
    </cfRule>
  </conditionalFormatting>
  <conditionalFormatting sqref="AQ554">
    <cfRule type="cellIs" dxfId="1231" priority="2362" operator="equal">
      <formula>"TERMINADA"</formula>
    </cfRule>
    <cfRule type="cellIs" dxfId="1230" priority="2363" operator="equal">
      <formula>"GESTIÓN NORMAL"</formula>
    </cfRule>
    <cfRule type="cellIs" dxfId="1229" priority="2364" operator="equal">
      <formula>"SIN INICIAR"</formula>
    </cfRule>
    <cfRule type="cellIs" dxfId="1228" priority="2365" operator="equal">
      <formula>"ADELANTADA"</formula>
    </cfRule>
    <cfRule type="containsText" dxfId="1227" priority="2366" operator="containsText" text="EN PROCESO">
      <formula>NOT(ISERROR(SEARCH("EN PROCESO",AQ554)))</formula>
    </cfRule>
    <cfRule type="cellIs" dxfId="1226" priority="2367" operator="equal">
      <formula>"CRÍTICA"</formula>
    </cfRule>
  </conditionalFormatting>
  <conditionalFormatting sqref="AR568">
    <cfRule type="cellIs" dxfId="1225" priority="2345" operator="equal">
      <formula>"J"</formula>
    </cfRule>
    <cfRule type="cellIs" dxfId="1224" priority="2346" operator="equal">
      <formula>6</formula>
    </cfRule>
    <cfRule type="cellIs" dxfId="1223" priority="2347" operator="equal">
      <formula>"Q"</formula>
    </cfRule>
    <cfRule type="cellIs" dxfId="1222" priority="2348" operator="equal">
      <formula>"K"</formula>
    </cfRule>
    <cfRule type="cellIs" dxfId="1221" priority="2349" operator="equal">
      <formula>"L"</formula>
    </cfRule>
  </conditionalFormatting>
  <conditionalFormatting sqref="AR568">
    <cfRule type="cellIs" dxfId="1220" priority="2344" operator="equal">
      <formula>"B"</formula>
    </cfRule>
  </conditionalFormatting>
  <conditionalFormatting sqref="AQ568">
    <cfRule type="cellIs" dxfId="1219" priority="2338" operator="equal">
      <formula>"TERMINADA"</formula>
    </cfRule>
    <cfRule type="cellIs" dxfId="1218" priority="2339" operator="equal">
      <formula>"GESTIÓN NORMAL"</formula>
    </cfRule>
    <cfRule type="cellIs" dxfId="1217" priority="2340" operator="equal">
      <formula>"SIN INICIAR"</formula>
    </cfRule>
    <cfRule type="cellIs" dxfId="1216" priority="2341" operator="equal">
      <formula>"ADELANTADA"</formula>
    </cfRule>
    <cfRule type="containsText" dxfId="1215" priority="2342" operator="containsText" text="EN PROCESO">
      <formula>NOT(ISERROR(SEARCH("EN PROCESO",AQ568)))</formula>
    </cfRule>
    <cfRule type="cellIs" dxfId="1214" priority="2343" operator="equal">
      <formula>"CRÍTICA"</formula>
    </cfRule>
  </conditionalFormatting>
  <conditionalFormatting sqref="AR569">
    <cfRule type="cellIs" dxfId="1213" priority="2333" operator="equal">
      <formula>"J"</formula>
    </cfRule>
    <cfRule type="cellIs" dxfId="1212" priority="2334" operator="equal">
      <formula>6</formula>
    </cfRule>
    <cfRule type="cellIs" dxfId="1211" priority="2335" operator="equal">
      <formula>"Q"</formula>
    </cfRule>
    <cfRule type="cellIs" dxfId="1210" priority="2336" operator="equal">
      <formula>"K"</formula>
    </cfRule>
    <cfRule type="cellIs" dxfId="1209" priority="2337" operator="equal">
      <formula>"L"</formula>
    </cfRule>
  </conditionalFormatting>
  <conditionalFormatting sqref="AR569">
    <cfRule type="cellIs" dxfId="1208" priority="2332" operator="equal">
      <formula>"B"</formula>
    </cfRule>
  </conditionalFormatting>
  <conditionalFormatting sqref="AQ569">
    <cfRule type="cellIs" dxfId="1207" priority="2326" operator="equal">
      <formula>"TERMINADA"</formula>
    </cfRule>
    <cfRule type="cellIs" dxfId="1206" priority="2327" operator="equal">
      <formula>"GESTIÓN NORMAL"</formula>
    </cfRule>
    <cfRule type="cellIs" dxfId="1205" priority="2328" operator="equal">
      <formula>"SIN INICIAR"</formula>
    </cfRule>
    <cfRule type="cellIs" dxfId="1204" priority="2329" operator="equal">
      <formula>"ADELANTADA"</formula>
    </cfRule>
    <cfRule type="containsText" dxfId="1203" priority="2330" operator="containsText" text="EN PROCESO">
      <formula>NOT(ISERROR(SEARCH("EN PROCESO",AQ569)))</formula>
    </cfRule>
    <cfRule type="cellIs" dxfId="1202" priority="2331" operator="equal">
      <formula>"CRÍTICA"</formula>
    </cfRule>
  </conditionalFormatting>
  <conditionalFormatting sqref="AR572">
    <cfRule type="cellIs" dxfId="1201" priority="2321" operator="equal">
      <formula>"J"</formula>
    </cfRule>
    <cfRule type="cellIs" dxfId="1200" priority="2322" operator="equal">
      <formula>6</formula>
    </cfRule>
    <cfRule type="cellIs" dxfId="1199" priority="2323" operator="equal">
      <formula>"Q"</formula>
    </cfRule>
    <cfRule type="cellIs" dxfId="1198" priority="2324" operator="equal">
      <formula>"K"</formula>
    </cfRule>
    <cfRule type="cellIs" dxfId="1197" priority="2325" operator="equal">
      <formula>"L"</formula>
    </cfRule>
  </conditionalFormatting>
  <conditionalFormatting sqref="AR572">
    <cfRule type="cellIs" dxfId="1196" priority="2320" operator="equal">
      <formula>"B"</formula>
    </cfRule>
  </conditionalFormatting>
  <conditionalFormatting sqref="AQ572">
    <cfRule type="cellIs" dxfId="1195" priority="2314" operator="equal">
      <formula>"TERMINADA"</formula>
    </cfRule>
    <cfRule type="cellIs" dxfId="1194" priority="2315" operator="equal">
      <formula>"GESTIÓN NORMAL"</formula>
    </cfRule>
    <cfRule type="cellIs" dxfId="1193" priority="2316" operator="equal">
      <formula>"SIN INICIAR"</formula>
    </cfRule>
    <cfRule type="cellIs" dxfId="1192" priority="2317" operator="equal">
      <formula>"ADELANTADA"</formula>
    </cfRule>
    <cfRule type="containsText" dxfId="1191" priority="2318" operator="containsText" text="EN PROCESO">
      <formula>NOT(ISERROR(SEARCH("EN PROCESO",AQ572)))</formula>
    </cfRule>
    <cfRule type="cellIs" dxfId="1190" priority="2319" operator="equal">
      <formula>"CRÍTICA"</formula>
    </cfRule>
  </conditionalFormatting>
  <conditionalFormatting sqref="AR574">
    <cfRule type="cellIs" dxfId="1189" priority="2309" operator="equal">
      <formula>"J"</formula>
    </cfRule>
    <cfRule type="cellIs" dxfId="1188" priority="2310" operator="equal">
      <formula>6</formula>
    </cfRule>
    <cfRule type="cellIs" dxfId="1187" priority="2311" operator="equal">
      <formula>"Q"</formula>
    </cfRule>
    <cfRule type="cellIs" dxfId="1186" priority="2312" operator="equal">
      <formula>"K"</formula>
    </cfRule>
    <cfRule type="cellIs" dxfId="1185" priority="2313" operator="equal">
      <formula>"L"</formula>
    </cfRule>
  </conditionalFormatting>
  <conditionalFormatting sqref="AR574">
    <cfRule type="cellIs" dxfId="1184" priority="2308" operator="equal">
      <formula>"B"</formula>
    </cfRule>
  </conditionalFormatting>
  <conditionalFormatting sqref="AQ574">
    <cfRule type="cellIs" dxfId="1183" priority="2302" operator="equal">
      <formula>"TERMINADA"</formula>
    </cfRule>
    <cfRule type="cellIs" dxfId="1182" priority="2303" operator="equal">
      <formula>"GESTIÓN NORMAL"</formula>
    </cfRule>
    <cfRule type="cellIs" dxfId="1181" priority="2304" operator="equal">
      <formula>"SIN INICIAR"</formula>
    </cfRule>
    <cfRule type="cellIs" dxfId="1180" priority="2305" operator="equal">
      <formula>"ADELANTADA"</formula>
    </cfRule>
    <cfRule type="containsText" dxfId="1179" priority="2306" operator="containsText" text="EN PROCESO">
      <formula>NOT(ISERROR(SEARCH("EN PROCESO",AQ574)))</formula>
    </cfRule>
    <cfRule type="cellIs" dxfId="1178" priority="2307" operator="equal">
      <formula>"CRÍTICA"</formula>
    </cfRule>
  </conditionalFormatting>
  <conditionalFormatting sqref="AR578">
    <cfRule type="cellIs" dxfId="1177" priority="2297" operator="equal">
      <formula>"J"</formula>
    </cfRule>
    <cfRule type="cellIs" dxfId="1176" priority="2298" operator="equal">
      <formula>6</formula>
    </cfRule>
    <cfRule type="cellIs" dxfId="1175" priority="2299" operator="equal">
      <formula>"Q"</formula>
    </cfRule>
    <cfRule type="cellIs" dxfId="1174" priority="2300" operator="equal">
      <formula>"K"</formula>
    </cfRule>
    <cfRule type="cellIs" dxfId="1173" priority="2301" operator="equal">
      <formula>"L"</formula>
    </cfRule>
  </conditionalFormatting>
  <conditionalFormatting sqref="AR578">
    <cfRule type="cellIs" dxfId="1172" priority="2296" operator="equal">
      <formula>"B"</formula>
    </cfRule>
  </conditionalFormatting>
  <conditionalFormatting sqref="AQ578">
    <cfRule type="cellIs" dxfId="1171" priority="2290" operator="equal">
      <formula>"TERMINADA"</formula>
    </cfRule>
    <cfRule type="cellIs" dxfId="1170" priority="2291" operator="equal">
      <formula>"GESTIÓN NORMAL"</formula>
    </cfRule>
    <cfRule type="cellIs" dxfId="1169" priority="2292" operator="equal">
      <formula>"SIN INICIAR"</formula>
    </cfRule>
    <cfRule type="cellIs" dxfId="1168" priority="2293" operator="equal">
      <formula>"ADELANTADA"</formula>
    </cfRule>
    <cfRule type="containsText" dxfId="1167" priority="2294" operator="containsText" text="EN PROCESO">
      <formula>NOT(ISERROR(SEARCH("EN PROCESO",AQ578)))</formula>
    </cfRule>
    <cfRule type="cellIs" dxfId="1166" priority="2295" operator="equal">
      <formula>"CRÍTICA"</formula>
    </cfRule>
  </conditionalFormatting>
  <conditionalFormatting sqref="AR581">
    <cfRule type="cellIs" dxfId="1165" priority="2285" operator="equal">
      <formula>"J"</formula>
    </cfRule>
    <cfRule type="cellIs" dxfId="1164" priority="2286" operator="equal">
      <formula>6</formula>
    </cfRule>
    <cfRule type="cellIs" dxfId="1163" priority="2287" operator="equal">
      <formula>"Q"</formula>
    </cfRule>
    <cfRule type="cellIs" dxfId="1162" priority="2288" operator="equal">
      <formula>"K"</formula>
    </cfRule>
    <cfRule type="cellIs" dxfId="1161" priority="2289" operator="equal">
      <formula>"L"</formula>
    </cfRule>
  </conditionalFormatting>
  <conditionalFormatting sqref="AR581">
    <cfRule type="cellIs" dxfId="1160" priority="2284" operator="equal">
      <formula>"B"</formula>
    </cfRule>
  </conditionalFormatting>
  <conditionalFormatting sqref="AQ581">
    <cfRule type="cellIs" dxfId="1159" priority="2278" operator="equal">
      <formula>"TERMINADA"</formula>
    </cfRule>
    <cfRule type="cellIs" dxfId="1158" priority="2279" operator="equal">
      <formula>"GESTIÓN NORMAL"</formula>
    </cfRule>
    <cfRule type="cellIs" dxfId="1157" priority="2280" operator="equal">
      <formula>"SIN INICIAR"</formula>
    </cfRule>
    <cfRule type="cellIs" dxfId="1156" priority="2281" operator="equal">
      <formula>"ADELANTADA"</formula>
    </cfRule>
    <cfRule type="containsText" dxfId="1155" priority="2282" operator="containsText" text="EN PROCESO">
      <formula>NOT(ISERROR(SEARCH("EN PROCESO",AQ581)))</formula>
    </cfRule>
    <cfRule type="cellIs" dxfId="1154" priority="2283" operator="equal">
      <formula>"CRÍTICA"</formula>
    </cfRule>
  </conditionalFormatting>
  <conditionalFormatting sqref="AR583">
    <cfRule type="cellIs" dxfId="1153" priority="2273" operator="equal">
      <formula>"J"</formula>
    </cfRule>
    <cfRule type="cellIs" dxfId="1152" priority="2274" operator="equal">
      <formula>6</formula>
    </cfRule>
    <cfRule type="cellIs" dxfId="1151" priority="2275" operator="equal">
      <formula>"Q"</formula>
    </cfRule>
    <cfRule type="cellIs" dxfId="1150" priority="2276" operator="equal">
      <formula>"K"</formula>
    </cfRule>
    <cfRule type="cellIs" dxfId="1149" priority="2277" operator="equal">
      <formula>"L"</formula>
    </cfRule>
  </conditionalFormatting>
  <conditionalFormatting sqref="AR583">
    <cfRule type="cellIs" dxfId="1148" priority="2272" operator="equal">
      <formula>"B"</formula>
    </cfRule>
  </conditionalFormatting>
  <conditionalFormatting sqref="AQ583">
    <cfRule type="cellIs" dxfId="1147" priority="2266" operator="equal">
      <formula>"TERMINADA"</formula>
    </cfRule>
    <cfRule type="cellIs" dxfId="1146" priority="2267" operator="equal">
      <formula>"GESTIÓN NORMAL"</formula>
    </cfRule>
    <cfRule type="cellIs" dxfId="1145" priority="2268" operator="equal">
      <formula>"SIN INICIAR"</formula>
    </cfRule>
    <cfRule type="cellIs" dxfId="1144" priority="2269" operator="equal">
      <formula>"ADELANTADA"</formula>
    </cfRule>
    <cfRule type="containsText" dxfId="1143" priority="2270" operator="containsText" text="EN PROCESO">
      <formula>NOT(ISERROR(SEARCH("EN PROCESO",AQ583)))</formula>
    </cfRule>
    <cfRule type="cellIs" dxfId="1142" priority="2271" operator="equal">
      <formula>"CRÍTICA"</formula>
    </cfRule>
  </conditionalFormatting>
  <conditionalFormatting sqref="AR588">
    <cfRule type="cellIs" dxfId="1141" priority="2249" operator="equal">
      <formula>"J"</formula>
    </cfRule>
    <cfRule type="cellIs" dxfId="1140" priority="2250" operator="equal">
      <formula>6</formula>
    </cfRule>
    <cfRule type="cellIs" dxfId="1139" priority="2251" operator="equal">
      <formula>"Q"</formula>
    </cfRule>
    <cfRule type="cellIs" dxfId="1138" priority="2252" operator="equal">
      <formula>"K"</formula>
    </cfRule>
    <cfRule type="cellIs" dxfId="1137" priority="2253" operator="equal">
      <formula>"L"</formula>
    </cfRule>
  </conditionalFormatting>
  <conditionalFormatting sqref="AR588">
    <cfRule type="cellIs" dxfId="1136" priority="2248" operator="equal">
      <formula>"B"</formula>
    </cfRule>
  </conditionalFormatting>
  <conditionalFormatting sqref="AQ588">
    <cfRule type="cellIs" dxfId="1135" priority="2242" operator="equal">
      <formula>"TERMINADA"</formula>
    </cfRule>
    <cfRule type="cellIs" dxfId="1134" priority="2243" operator="equal">
      <formula>"GESTIÓN NORMAL"</formula>
    </cfRule>
    <cfRule type="cellIs" dxfId="1133" priority="2244" operator="equal">
      <formula>"SIN INICIAR"</formula>
    </cfRule>
    <cfRule type="cellIs" dxfId="1132" priority="2245" operator="equal">
      <formula>"ADELANTADA"</formula>
    </cfRule>
    <cfRule type="containsText" dxfId="1131" priority="2246" operator="containsText" text="EN PROCESO">
      <formula>NOT(ISERROR(SEARCH("EN PROCESO",AQ588)))</formula>
    </cfRule>
    <cfRule type="cellIs" dxfId="1130" priority="2247" operator="equal">
      <formula>"CRÍTICA"</formula>
    </cfRule>
  </conditionalFormatting>
  <conditionalFormatting sqref="AR608">
    <cfRule type="cellIs" dxfId="1129" priority="2237" operator="equal">
      <formula>"J"</formula>
    </cfRule>
    <cfRule type="cellIs" dxfId="1128" priority="2238" operator="equal">
      <formula>6</formula>
    </cfRule>
    <cfRule type="cellIs" dxfId="1127" priority="2239" operator="equal">
      <formula>"Q"</formula>
    </cfRule>
    <cfRule type="cellIs" dxfId="1126" priority="2240" operator="equal">
      <formula>"K"</formula>
    </cfRule>
    <cfRule type="cellIs" dxfId="1125" priority="2241" operator="equal">
      <formula>"L"</formula>
    </cfRule>
  </conditionalFormatting>
  <conditionalFormatting sqref="AR608">
    <cfRule type="cellIs" dxfId="1124" priority="2236" operator="equal">
      <formula>"B"</formula>
    </cfRule>
  </conditionalFormatting>
  <conditionalFormatting sqref="AQ608">
    <cfRule type="cellIs" dxfId="1123" priority="2230" operator="equal">
      <formula>"TERMINADA"</formula>
    </cfRule>
    <cfRule type="cellIs" dxfId="1122" priority="2231" operator="equal">
      <formula>"GESTIÓN NORMAL"</formula>
    </cfRule>
    <cfRule type="cellIs" dxfId="1121" priority="2232" operator="equal">
      <formula>"SIN INICIAR"</formula>
    </cfRule>
    <cfRule type="cellIs" dxfId="1120" priority="2233" operator="equal">
      <formula>"ADELANTADA"</formula>
    </cfRule>
    <cfRule type="containsText" dxfId="1119" priority="2234" operator="containsText" text="EN PROCESO">
      <formula>NOT(ISERROR(SEARCH("EN PROCESO",AQ608)))</formula>
    </cfRule>
    <cfRule type="cellIs" dxfId="1118" priority="2235" operator="equal">
      <formula>"CRÍTICA"</formula>
    </cfRule>
  </conditionalFormatting>
  <conditionalFormatting sqref="AR613">
    <cfRule type="cellIs" dxfId="1117" priority="2225" operator="equal">
      <formula>"J"</formula>
    </cfRule>
    <cfRule type="cellIs" dxfId="1116" priority="2226" operator="equal">
      <formula>6</formula>
    </cfRule>
    <cfRule type="cellIs" dxfId="1115" priority="2227" operator="equal">
      <formula>"Q"</formula>
    </cfRule>
    <cfRule type="cellIs" dxfId="1114" priority="2228" operator="equal">
      <formula>"K"</formula>
    </cfRule>
    <cfRule type="cellIs" dxfId="1113" priority="2229" operator="equal">
      <formula>"L"</formula>
    </cfRule>
  </conditionalFormatting>
  <conditionalFormatting sqref="AR613">
    <cfRule type="cellIs" dxfId="1112" priority="2224" operator="equal">
      <formula>"B"</formula>
    </cfRule>
  </conditionalFormatting>
  <conditionalFormatting sqref="AQ613">
    <cfRule type="cellIs" dxfId="1111" priority="2218" operator="equal">
      <formula>"TERMINADA"</formula>
    </cfRule>
    <cfRule type="cellIs" dxfId="1110" priority="2219" operator="equal">
      <formula>"GESTIÓN NORMAL"</formula>
    </cfRule>
    <cfRule type="cellIs" dxfId="1109" priority="2220" operator="equal">
      <formula>"SIN INICIAR"</formula>
    </cfRule>
    <cfRule type="cellIs" dxfId="1108" priority="2221" operator="equal">
      <formula>"ADELANTADA"</formula>
    </cfRule>
    <cfRule type="containsText" dxfId="1107" priority="2222" operator="containsText" text="EN PROCESO">
      <formula>NOT(ISERROR(SEARCH("EN PROCESO",AQ613)))</formula>
    </cfRule>
    <cfRule type="cellIs" dxfId="1106" priority="2223" operator="equal">
      <formula>"CRÍTICA"</formula>
    </cfRule>
  </conditionalFormatting>
  <conditionalFormatting sqref="AR628">
    <cfRule type="cellIs" dxfId="1105" priority="2213" operator="equal">
      <formula>"J"</formula>
    </cfRule>
    <cfRule type="cellIs" dxfId="1104" priority="2214" operator="equal">
      <formula>6</formula>
    </cfRule>
    <cfRule type="cellIs" dxfId="1103" priority="2215" operator="equal">
      <formula>"Q"</formula>
    </cfRule>
    <cfRule type="cellIs" dxfId="1102" priority="2216" operator="equal">
      <formula>"K"</formula>
    </cfRule>
    <cfRule type="cellIs" dxfId="1101" priority="2217" operator="equal">
      <formula>"L"</formula>
    </cfRule>
  </conditionalFormatting>
  <conditionalFormatting sqref="AR628">
    <cfRule type="cellIs" dxfId="1100" priority="2212" operator="equal">
      <formula>"B"</formula>
    </cfRule>
  </conditionalFormatting>
  <conditionalFormatting sqref="AQ628">
    <cfRule type="cellIs" dxfId="1099" priority="2206" operator="equal">
      <formula>"TERMINADA"</formula>
    </cfRule>
    <cfRule type="cellIs" dxfId="1098" priority="2207" operator="equal">
      <formula>"GESTIÓN NORMAL"</formula>
    </cfRule>
    <cfRule type="cellIs" dxfId="1097" priority="2208" operator="equal">
      <formula>"SIN INICIAR"</formula>
    </cfRule>
    <cfRule type="cellIs" dxfId="1096" priority="2209" operator="equal">
      <formula>"ADELANTADA"</formula>
    </cfRule>
    <cfRule type="containsText" dxfId="1095" priority="2210" operator="containsText" text="EN PROCESO">
      <formula>NOT(ISERROR(SEARCH("EN PROCESO",AQ628)))</formula>
    </cfRule>
    <cfRule type="cellIs" dxfId="1094" priority="2211" operator="equal">
      <formula>"CRÍTICA"</formula>
    </cfRule>
  </conditionalFormatting>
  <conditionalFormatting sqref="AR629">
    <cfRule type="cellIs" dxfId="1093" priority="2201" operator="equal">
      <formula>"J"</formula>
    </cfRule>
    <cfRule type="cellIs" dxfId="1092" priority="2202" operator="equal">
      <formula>6</formula>
    </cfRule>
    <cfRule type="cellIs" dxfId="1091" priority="2203" operator="equal">
      <formula>"Q"</formula>
    </cfRule>
    <cfRule type="cellIs" dxfId="1090" priority="2204" operator="equal">
      <formula>"K"</formula>
    </cfRule>
    <cfRule type="cellIs" dxfId="1089" priority="2205" operator="equal">
      <formula>"L"</formula>
    </cfRule>
  </conditionalFormatting>
  <conditionalFormatting sqref="AR629">
    <cfRule type="cellIs" dxfId="1088" priority="2200" operator="equal">
      <formula>"B"</formula>
    </cfRule>
  </conditionalFormatting>
  <conditionalFormatting sqref="AQ629">
    <cfRule type="cellIs" dxfId="1087" priority="2194" operator="equal">
      <formula>"TERMINADA"</formula>
    </cfRule>
    <cfRule type="cellIs" dxfId="1086" priority="2195" operator="equal">
      <formula>"GESTIÓN NORMAL"</formula>
    </cfRule>
    <cfRule type="cellIs" dxfId="1085" priority="2196" operator="equal">
      <formula>"SIN INICIAR"</formula>
    </cfRule>
    <cfRule type="cellIs" dxfId="1084" priority="2197" operator="equal">
      <formula>"ADELANTADA"</formula>
    </cfRule>
    <cfRule type="containsText" dxfId="1083" priority="2198" operator="containsText" text="EN PROCESO">
      <formula>NOT(ISERROR(SEARCH("EN PROCESO",AQ629)))</formula>
    </cfRule>
    <cfRule type="cellIs" dxfId="1082" priority="2199" operator="equal">
      <formula>"CRÍTICA"</formula>
    </cfRule>
  </conditionalFormatting>
  <conditionalFormatting sqref="AR635">
    <cfRule type="cellIs" dxfId="1081" priority="2189" operator="equal">
      <formula>"J"</formula>
    </cfRule>
    <cfRule type="cellIs" dxfId="1080" priority="2190" operator="equal">
      <formula>6</formula>
    </cfRule>
    <cfRule type="cellIs" dxfId="1079" priority="2191" operator="equal">
      <formula>"Q"</formula>
    </cfRule>
    <cfRule type="cellIs" dxfId="1078" priority="2192" operator="equal">
      <formula>"K"</formula>
    </cfRule>
    <cfRule type="cellIs" dxfId="1077" priority="2193" operator="equal">
      <formula>"L"</formula>
    </cfRule>
  </conditionalFormatting>
  <conditionalFormatting sqref="AR635">
    <cfRule type="cellIs" dxfId="1076" priority="2188" operator="equal">
      <formula>"B"</formula>
    </cfRule>
  </conditionalFormatting>
  <conditionalFormatting sqref="AQ635">
    <cfRule type="cellIs" dxfId="1075" priority="2182" operator="equal">
      <formula>"TERMINADA"</formula>
    </cfRule>
    <cfRule type="cellIs" dxfId="1074" priority="2183" operator="equal">
      <formula>"GESTIÓN NORMAL"</formula>
    </cfRule>
    <cfRule type="cellIs" dxfId="1073" priority="2184" operator="equal">
      <formula>"SIN INICIAR"</formula>
    </cfRule>
    <cfRule type="cellIs" dxfId="1072" priority="2185" operator="equal">
      <formula>"ADELANTADA"</formula>
    </cfRule>
    <cfRule type="containsText" dxfId="1071" priority="2186" operator="containsText" text="EN PROCESO">
      <formula>NOT(ISERROR(SEARCH("EN PROCESO",AQ635)))</formula>
    </cfRule>
    <cfRule type="cellIs" dxfId="1070" priority="2187" operator="equal">
      <formula>"CRÍTICA"</formula>
    </cfRule>
  </conditionalFormatting>
  <conditionalFormatting sqref="AR641">
    <cfRule type="cellIs" dxfId="1069" priority="2177" operator="equal">
      <formula>"J"</formula>
    </cfRule>
    <cfRule type="cellIs" dxfId="1068" priority="2178" operator="equal">
      <formula>6</formula>
    </cfRule>
    <cfRule type="cellIs" dxfId="1067" priority="2179" operator="equal">
      <formula>"Q"</formula>
    </cfRule>
    <cfRule type="cellIs" dxfId="1066" priority="2180" operator="equal">
      <formula>"K"</formula>
    </cfRule>
    <cfRule type="cellIs" dxfId="1065" priority="2181" operator="equal">
      <formula>"L"</formula>
    </cfRule>
  </conditionalFormatting>
  <conditionalFormatting sqref="AR641">
    <cfRule type="cellIs" dxfId="1064" priority="2176" operator="equal">
      <formula>"B"</formula>
    </cfRule>
  </conditionalFormatting>
  <conditionalFormatting sqref="AQ641">
    <cfRule type="cellIs" dxfId="1063" priority="2170" operator="equal">
      <formula>"TERMINADA"</formula>
    </cfRule>
    <cfRule type="cellIs" dxfId="1062" priority="2171" operator="equal">
      <formula>"GESTIÓN NORMAL"</formula>
    </cfRule>
    <cfRule type="cellIs" dxfId="1061" priority="2172" operator="equal">
      <formula>"SIN INICIAR"</formula>
    </cfRule>
    <cfRule type="cellIs" dxfId="1060" priority="2173" operator="equal">
      <formula>"ADELANTADA"</formula>
    </cfRule>
    <cfRule type="containsText" dxfId="1059" priority="2174" operator="containsText" text="EN PROCESO">
      <formula>NOT(ISERROR(SEARCH("EN PROCESO",AQ641)))</formula>
    </cfRule>
    <cfRule type="cellIs" dxfId="1058" priority="2175" operator="equal">
      <formula>"CRÍTICA"</formula>
    </cfRule>
  </conditionalFormatting>
  <conditionalFormatting sqref="AR642">
    <cfRule type="cellIs" dxfId="1057" priority="2165" operator="equal">
      <formula>"J"</formula>
    </cfRule>
    <cfRule type="cellIs" dxfId="1056" priority="2166" operator="equal">
      <formula>6</formula>
    </cfRule>
    <cfRule type="cellIs" dxfId="1055" priority="2167" operator="equal">
      <formula>"Q"</formula>
    </cfRule>
    <cfRule type="cellIs" dxfId="1054" priority="2168" operator="equal">
      <formula>"K"</formula>
    </cfRule>
    <cfRule type="cellIs" dxfId="1053" priority="2169" operator="equal">
      <formula>"L"</formula>
    </cfRule>
  </conditionalFormatting>
  <conditionalFormatting sqref="AR642">
    <cfRule type="cellIs" dxfId="1052" priority="2164" operator="equal">
      <formula>"B"</formula>
    </cfRule>
  </conditionalFormatting>
  <conditionalFormatting sqref="AQ642">
    <cfRule type="cellIs" dxfId="1051" priority="2158" operator="equal">
      <formula>"TERMINADA"</formula>
    </cfRule>
    <cfRule type="cellIs" dxfId="1050" priority="2159" operator="equal">
      <formula>"GESTIÓN NORMAL"</formula>
    </cfRule>
    <cfRule type="cellIs" dxfId="1049" priority="2160" operator="equal">
      <formula>"SIN INICIAR"</formula>
    </cfRule>
    <cfRule type="cellIs" dxfId="1048" priority="2161" operator="equal">
      <formula>"ADELANTADA"</formula>
    </cfRule>
    <cfRule type="containsText" dxfId="1047" priority="2162" operator="containsText" text="EN PROCESO">
      <formula>NOT(ISERROR(SEARCH("EN PROCESO",AQ642)))</formula>
    </cfRule>
    <cfRule type="cellIs" dxfId="1046" priority="2163" operator="equal">
      <formula>"CRÍTICA"</formula>
    </cfRule>
  </conditionalFormatting>
  <conditionalFormatting sqref="AR691">
    <cfRule type="cellIs" dxfId="1045" priority="2153" operator="equal">
      <formula>"J"</formula>
    </cfRule>
    <cfRule type="cellIs" dxfId="1044" priority="2154" operator="equal">
      <formula>6</formula>
    </cfRule>
    <cfRule type="cellIs" dxfId="1043" priority="2155" operator="equal">
      <formula>"Q"</formula>
    </cfRule>
    <cfRule type="cellIs" dxfId="1042" priority="2156" operator="equal">
      <formula>"K"</formula>
    </cfRule>
    <cfRule type="cellIs" dxfId="1041" priority="2157" operator="equal">
      <formula>"L"</formula>
    </cfRule>
  </conditionalFormatting>
  <conditionalFormatting sqref="AR691">
    <cfRule type="cellIs" dxfId="1040" priority="2152" operator="equal">
      <formula>"B"</formula>
    </cfRule>
  </conditionalFormatting>
  <conditionalFormatting sqref="AQ691">
    <cfRule type="cellIs" dxfId="1039" priority="2146" operator="equal">
      <formula>"TERMINADA"</formula>
    </cfRule>
    <cfRule type="cellIs" dxfId="1038" priority="2147" operator="equal">
      <formula>"GESTIÓN NORMAL"</formula>
    </cfRule>
    <cfRule type="cellIs" dxfId="1037" priority="2148" operator="equal">
      <formula>"SIN INICIAR"</formula>
    </cfRule>
    <cfRule type="cellIs" dxfId="1036" priority="2149" operator="equal">
      <formula>"ADELANTADA"</formula>
    </cfRule>
    <cfRule type="containsText" dxfId="1035" priority="2150" operator="containsText" text="EN PROCESO">
      <formula>NOT(ISERROR(SEARCH("EN PROCESO",AQ691)))</formula>
    </cfRule>
    <cfRule type="cellIs" dxfId="1034" priority="2151" operator="equal">
      <formula>"CRÍTICA"</formula>
    </cfRule>
  </conditionalFormatting>
  <conditionalFormatting sqref="AR690">
    <cfRule type="cellIs" dxfId="1033" priority="2141" operator="equal">
      <formula>"J"</formula>
    </cfRule>
    <cfRule type="cellIs" dxfId="1032" priority="2142" operator="equal">
      <formula>6</formula>
    </cfRule>
    <cfRule type="cellIs" dxfId="1031" priority="2143" operator="equal">
      <formula>"Q"</formula>
    </cfRule>
    <cfRule type="cellIs" dxfId="1030" priority="2144" operator="equal">
      <formula>"K"</formula>
    </cfRule>
    <cfRule type="cellIs" dxfId="1029" priority="2145" operator="equal">
      <formula>"L"</formula>
    </cfRule>
  </conditionalFormatting>
  <conditionalFormatting sqref="AR690">
    <cfRule type="cellIs" dxfId="1028" priority="2140" operator="equal">
      <formula>"B"</formula>
    </cfRule>
  </conditionalFormatting>
  <conditionalFormatting sqref="AQ690">
    <cfRule type="cellIs" dxfId="1027" priority="2134" operator="equal">
      <formula>"TERMINADA"</formula>
    </cfRule>
    <cfRule type="cellIs" dxfId="1026" priority="2135" operator="equal">
      <formula>"GESTIÓN NORMAL"</formula>
    </cfRule>
    <cfRule type="cellIs" dxfId="1025" priority="2136" operator="equal">
      <formula>"SIN INICIAR"</formula>
    </cfRule>
    <cfRule type="cellIs" dxfId="1024" priority="2137" operator="equal">
      <formula>"ADELANTADA"</formula>
    </cfRule>
    <cfRule type="containsText" dxfId="1023" priority="2138" operator="containsText" text="EN PROCESO">
      <formula>NOT(ISERROR(SEARCH("EN PROCESO",AQ690)))</formula>
    </cfRule>
    <cfRule type="cellIs" dxfId="1022" priority="2139" operator="equal">
      <formula>"CRÍTICA"</formula>
    </cfRule>
  </conditionalFormatting>
  <conditionalFormatting sqref="AR689">
    <cfRule type="cellIs" dxfId="1021" priority="2129" operator="equal">
      <formula>"J"</formula>
    </cfRule>
    <cfRule type="cellIs" dxfId="1020" priority="2130" operator="equal">
      <formula>6</formula>
    </cfRule>
    <cfRule type="cellIs" dxfId="1019" priority="2131" operator="equal">
      <formula>"Q"</formula>
    </cfRule>
    <cfRule type="cellIs" dxfId="1018" priority="2132" operator="equal">
      <formula>"K"</formula>
    </cfRule>
    <cfRule type="cellIs" dxfId="1017" priority="2133" operator="equal">
      <formula>"L"</formula>
    </cfRule>
  </conditionalFormatting>
  <conditionalFormatting sqref="AR689">
    <cfRule type="cellIs" dxfId="1016" priority="2128" operator="equal">
      <formula>"B"</formula>
    </cfRule>
  </conditionalFormatting>
  <conditionalFormatting sqref="AQ689">
    <cfRule type="cellIs" dxfId="1015" priority="2122" operator="equal">
      <formula>"TERMINADA"</formula>
    </cfRule>
    <cfRule type="cellIs" dxfId="1014" priority="2123" operator="equal">
      <formula>"GESTIÓN NORMAL"</formula>
    </cfRule>
    <cfRule type="cellIs" dxfId="1013" priority="2124" operator="equal">
      <formula>"SIN INICIAR"</formula>
    </cfRule>
    <cfRule type="cellIs" dxfId="1012" priority="2125" operator="equal">
      <formula>"ADELANTADA"</formula>
    </cfRule>
    <cfRule type="containsText" dxfId="1011" priority="2126" operator="containsText" text="EN PROCESO">
      <formula>NOT(ISERROR(SEARCH("EN PROCESO",AQ689)))</formula>
    </cfRule>
    <cfRule type="cellIs" dxfId="1010" priority="2127" operator="equal">
      <formula>"CRÍTICA"</formula>
    </cfRule>
  </conditionalFormatting>
  <conditionalFormatting sqref="AR650">
    <cfRule type="cellIs" dxfId="1009" priority="2117" operator="equal">
      <formula>"J"</formula>
    </cfRule>
    <cfRule type="cellIs" dxfId="1008" priority="2118" operator="equal">
      <formula>6</formula>
    </cfRule>
    <cfRule type="cellIs" dxfId="1007" priority="2119" operator="equal">
      <formula>"Q"</formula>
    </cfRule>
    <cfRule type="cellIs" dxfId="1006" priority="2120" operator="equal">
      <formula>"K"</formula>
    </cfRule>
    <cfRule type="cellIs" dxfId="1005" priority="2121" operator="equal">
      <formula>"L"</formula>
    </cfRule>
  </conditionalFormatting>
  <conditionalFormatting sqref="AR650">
    <cfRule type="cellIs" dxfId="1004" priority="2116" operator="equal">
      <formula>"B"</formula>
    </cfRule>
  </conditionalFormatting>
  <conditionalFormatting sqref="AQ650">
    <cfRule type="cellIs" dxfId="1003" priority="2110" operator="equal">
      <formula>"TERMINADA"</formula>
    </cfRule>
    <cfRule type="cellIs" dxfId="1002" priority="2111" operator="equal">
      <formula>"GESTIÓN NORMAL"</formula>
    </cfRule>
    <cfRule type="cellIs" dxfId="1001" priority="2112" operator="equal">
      <formula>"SIN INICIAR"</formula>
    </cfRule>
    <cfRule type="cellIs" dxfId="1000" priority="2113" operator="equal">
      <formula>"ADELANTADA"</formula>
    </cfRule>
    <cfRule type="containsText" dxfId="999" priority="2114" operator="containsText" text="EN PROCESO">
      <formula>NOT(ISERROR(SEARCH("EN PROCESO",AQ650)))</formula>
    </cfRule>
    <cfRule type="cellIs" dxfId="998" priority="2115" operator="equal">
      <formula>"CRÍTICA"</formula>
    </cfRule>
  </conditionalFormatting>
  <conditionalFormatting sqref="AR670">
    <cfRule type="cellIs" dxfId="997" priority="2105" operator="equal">
      <formula>"J"</formula>
    </cfRule>
    <cfRule type="cellIs" dxfId="996" priority="2106" operator="equal">
      <formula>6</formula>
    </cfRule>
    <cfRule type="cellIs" dxfId="995" priority="2107" operator="equal">
      <formula>"Q"</formula>
    </cfRule>
    <cfRule type="cellIs" dxfId="994" priority="2108" operator="equal">
      <formula>"K"</formula>
    </cfRule>
    <cfRule type="cellIs" dxfId="993" priority="2109" operator="equal">
      <formula>"L"</formula>
    </cfRule>
  </conditionalFormatting>
  <conditionalFormatting sqref="AR670">
    <cfRule type="cellIs" dxfId="992" priority="2104" operator="equal">
      <formula>"B"</formula>
    </cfRule>
  </conditionalFormatting>
  <conditionalFormatting sqref="AQ670">
    <cfRule type="cellIs" dxfId="991" priority="2098" operator="equal">
      <formula>"TERMINADA"</formula>
    </cfRule>
    <cfRule type="cellIs" dxfId="990" priority="2099" operator="equal">
      <formula>"GESTIÓN NORMAL"</formula>
    </cfRule>
    <cfRule type="cellIs" dxfId="989" priority="2100" operator="equal">
      <formula>"SIN INICIAR"</formula>
    </cfRule>
    <cfRule type="cellIs" dxfId="988" priority="2101" operator="equal">
      <formula>"ADELANTADA"</formula>
    </cfRule>
    <cfRule type="containsText" dxfId="987" priority="2102" operator="containsText" text="EN PROCESO">
      <formula>NOT(ISERROR(SEARCH("EN PROCESO",AQ670)))</formula>
    </cfRule>
    <cfRule type="cellIs" dxfId="986" priority="2103" operator="equal">
      <formula>"CRÍTICA"</formula>
    </cfRule>
  </conditionalFormatting>
  <conditionalFormatting sqref="AR678">
    <cfRule type="cellIs" dxfId="985" priority="2093" operator="equal">
      <formula>"J"</formula>
    </cfRule>
    <cfRule type="cellIs" dxfId="984" priority="2094" operator="equal">
      <formula>6</formula>
    </cfRule>
    <cfRule type="cellIs" dxfId="983" priority="2095" operator="equal">
      <formula>"Q"</formula>
    </cfRule>
    <cfRule type="cellIs" dxfId="982" priority="2096" operator="equal">
      <formula>"K"</formula>
    </cfRule>
    <cfRule type="cellIs" dxfId="981" priority="2097" operator="equal">
      <formula>"L"</formula>
    </cfRule>
  </conditionalFormatting>
  <conditionalFormatting sqref="AR678">
    <cfRule type="cellIs" dxfId="980" priority="2092" operator="equal">
      <formula>"B"</formula>
    </cfRule>
  </conditionalFormatting>
  <conditionalFormatting sqref="AQ678">
    <cfRule type="cellIs" dxfId="979" priority="2086" operator="equal">
      <formula>"TERMINADA"</formula>
    </cfRule>
    <cfRule type="cellIs" dxfId="978" priority="2087" operator="equal">
      <formula>"GESTIÓN NORMAL"</formula>
    </cfRule>
    <cfRule type="cellIs" dxfId="977" priority="2088" operator="equal">
      <formula>"SIN INICIAR"</formula>
    </cfRule>
    <cfRule type="cellIs" dxfId="976" priority="2089" operator="equal">
      <formula>"ADELANTADA"</formula>
    </cfRule>
    <cfRule type="containsText" dxfId="975" priority="2090" operator="containsText" text="EN PROCESO">
      <formula>NOT(ISERROR(SEARCH("EN PROCESO",AQ678)))</formula>
    </cfRule>
    <cfRule type="cellIs" dxfId="974" priority="2091" operator="equal">
      <formula>"CRÍTICA"</formula>
    </cfRule>
  </conditionalFormatting>
  <conditionalFormatting sqref="AR688">
    <cfRule type="cellIs" dxfId="973" priority="2081" operator="equal">
      <formula>"J"</formula>
    </cfRule>
    <cfRule type="cellIs" dxfId="972" priority="2082" operator="equal">
      <formula>6</formula>
    </cfRule>
    <cfRule type="cellIs" dxfId="971" priority="2083" operator="equal">
      <formula>"Q"</formula>
    </cfRule>
    <cfRule type="cellIs" dxfId="970" priority="2084" operator="equal">
      <formula>"K"</formula>
    </cfRule>
    <cfRule type="cellIs" dxfId="969" priority="2085" operator="equal">
      <formula>"L"</formula>
    </cfRule>
  </conditionalFormatting>
  <conditionalFormatting sqref="AR688">
    <cfRule type="cellIs" dxfId="968" priority="2080" operator="equal">
      <formula>"B"</formula>
    </cfRule>
  </conditionalFormatting>
  <conditionalFormatting sqref="AQ688">
    <cfRule type="cellIs" dxfId="967" priority="2074" operator="equal">
      <formula>"TERMINADA"</formula>
    </cfRule>
    <cfRule type="cellIs" dxfId="966" priority="2075" operator="equal">
      <formula>"GESTIÓN NORMAL"</formula>
    </cfRule>
    <cfRule type="cellIs" dxfId="965" priority="2076" operator="equal">
      <formula>"SIN INICIAR"</formula>
    </cfRule>
    <cfRule type="cellIs" dxfId="964" priority="2077" operator="equal">
      <formula>"ADELANTADA"</formula>
    </cfRule>
    <cfRule type="containsText" dxfId="963" priority="2078" operator="containsText" text="EN PROCESO">
      <formula>NOT(ISERROR(SEARCH("EN PROCESO",AQ688)))</formula>
    </cfRule>
    <cfRule type="cellIs" dxfId="962" priority="2079" operator="equal">
      <formula>"CRÍTICA"</formula>
    </cfRule>
  </conditionalFormatting>
  <conditionalFormatting sqref="A695">
    <cfRule type="cellIs" dxfId="961" priority="2068" operator="equal">
      <formula>"TERMINADA"</formula>
    </cfRule>
    <cfRule type="cellIs" dxfId="960" priority="2069" operator="equal">
      <formula>"GESTIÓN NORMAL"</formula>
    </cfRule>
    <cfRule type="cellIs" dxfId="959" priority="2070" operator="equal">
      <formula>"SIN INICIAR"</formula>
    </cfRule>
    <cfRule type="cellIs" dxfId="958" priority="2071" operator="equal">
      <formula>"ADELANTADA"</formula>
    </cfRule>
    <cfRule type="containsText" dxfId="957" priority="2072" operator="containsText" text="EN PROCESO">
      <formula>NOT(ISERROR(SEARCH("EN PROCESO",A695)))</formula>
    </cfRule>
    <cfRule type="cellIs" dxfId="956" priority="2073" operator="equal">
      <formula>"CRÍTICA"</formula>
    </cfRule>
  </conditionalFormatting>
  <conditionalFormatting sqref="A695">
    <cfRule type="cellIs" dxfId="955" priority="2062" operator="equal">
      <formula>"TERMINADA"</formula>
    </cfRule>
    <cfRule type="cellIs" dxfId="954" priority="2063" operator="equal">
      <formula>"GESTIÓN NORMAL"</formula>
    </cfRule>
    <cfRule type="cellIs" dxfId="953" priority="2064" operator="equal">
      <formula>"SIN INICIAR"</formula>
    </cfRule>
    <cfRule type="cellIs" dxfId="952" priority="2065" operator="equal">
      <formula>"ADELANTADA"</formula>
    </cfRule>
    <cfRule type="containsText" dxfId="951" priority="2066" operator="containsText" text="ATRASADA">
      <formula>NOT(ISERROR(SEARCH("ATRASADA",A695)))</formula>
    </cfRule>
    <cfRule type="cellIs" dxfId="950" priority="2067" operator="equal">
      <formula>"CRÍTICA"</formula>
    </cfRule>
  </conditionalFormatting>
  <conditionalFormatting sqref="A696">
    <cfRule type="cellIs" dxfId="949" priority="2056" operator="equal">
      <formula>"TERMINADA"</formula>
    </cfRule>
    <cfRule type="cellIs" dxfId="948" priority="2057" operator="equal">
      <formula>"GESTIÓN NORMAL"</formula>
    </cfRule>
    <cfRule type="cellIs" dxfId="947" priority="2058" operator="equal">
      <formula>"SIN INICIAR"</formula>
    </cfRule>
    <cfRule type="cellIs" dxfId="946" priority="2059" operator="equal">
      <formula>"ADELANTADA"</formula>
    </cfRule>
    <cfRule type="containsText" dxfId="945" priority="2060" operator="containsText" text="EN PROCESO">
      <formula>NOT(ISERROR(SEARCH("EN PROCESO",A696)))</formula>
    </cfRule>
    <cfRule type="cellIs" dxfId="944" priority="2061" operator="equal">
      <formula>"CRÍTICA"</formula>
    </cfRule>
  </conditionalFormatting>
  <conditionalFormatting sqref="A697">
    <cfRule type="cellIs" dxfId="943" priority="2050" operator="equal">
      <formula>"TERMINADA"</formula>
    </cfRule>
    <cfRule type="cellIs" dxfId="942" priority="2051" operator="equal">
      <formula>"GESTIÓN NORMAL"</formula>
    </cfRule>
    <cfRule type="cellIs" dxfId="941" priority="2052" operator="equal">
      <formula>"SIN INICIAR"</formula>
    </cfRule>
    <cfRule type="cellIs" dxfId="940" priority="2053" operator="equal">
      <formula>"ADELANTADA"</formula>
    </cfRule>
    <cfRule type="containsText" dxfId="939" priority="2054" operator="containsText" text="EN PROCESO">
      <formula>NOT(ISERROR(SEARCH("EN PROCESO",A697)))</formula>
    </cfRule>
    <cfRule type="cellIs" dxfId="938" priority="2055" operator="equal">
      <formula>"CRÍTICA"</formula>
    </cfRule>
  </conditionalFormatting>
  <conditionalFormatting sqref="A698">
    <cfRule type="cellIs" dxfId="937" priority="2044" operator="equal">
      <formula>"TERMINADA"</formula>
    </cfRule>
    <cfRule type="cellIs" dxfId="936" priority="2045" operator="equal">
      <formula>"GESTIÓN NORMAL"</formula>
    </cfRule>
    <cfRule type="cellIs" dxfId="935" priority="2046" operator="equal">
      <formula>"SIN INICIAR"</formula>
    </cfRule>
    <cfRule type="cellIs" dxfId="934" priority="2047" operator="equal">
      <formula>"ADELANTADA"</formula>
    </cfRule>
    <cfRule type="containsText" dxfId="933" priority="2048" operator="containsText" text="EN PROCESO">
      <formula>NOT(ISERROR(SEARCH("EN PROCESO",A698)))</formula>
    </cfRule>
    <cfRule type="cellIs" dxfId="932" priority="2049" operator="equal">
      <formula>"CRÍTICA"</formula>
    </cfRule>
  </conditionalFormatting>
  <conditionalFormatting sqref="F643">
    <cfRule type="cellIs" dxfId="931" priority="1990" operator="equal">
      <formula>"TERMINADA"</formula>
    </cfRule>
    <cfRule type="cellIs" dxfId="930" priority="1991" operator="equal">
      <formula>"GESTIÓN NORMAL"</formula>
    </cfRule>
    <cfRule type="cellIs" dxfId="929" priority="1992" operator="equal">
      <formula>"SIN INICIAR"</formula>
    </cfRule>
    <cfRule type="cellIs" dxfId="928" priority="1993" operator="equal">
      <formula>"ADELANTADA"</formula>
    </cfRule>
    <cfRule type="containsText" dxfId="927" priority="1994" operator="containsText" text="EN PROCESO">
      <formula>NOT(ISERROR(SEARCH("EN PROCESO",F643)))</formula>
    </cfRule>
    <cfRule type="cellIs" dxfId="926" priority="1995" operator="equal">
      <formula>"CRÍTICA"</formula>
    </cfRule>
  </conditionalFormatting>
  <conditionalFormatting sqref="AQ44">
    <cfRule type="cellIs" dxfId="925" priority="1876" operator="equal">
      <formula>"TERMINADA"</formula>
    </cfRule>
    <cfRule type="cellIs" dxfId="924" priority="1877" operator="equal">
      <formula>"GESTIÓN NORMAL"</formula>
    </cfRule>
    <cfRule type="cellIs" dxfId="923" priority="1878" operator="equal">
      <formula>"SIN INICIAR"</formula>
    </cfRule>
    <cfRule type="cellIs" dxfId="922" priority="1879" operator="equal">
      <formula>"ADELANTADA"</formula>
    </cfRule>
    <cfRule type="containsText" dxfId="921" priority="1880" operator="containsText" text="EN PROCESO">
      <formula>NOT(ISERROR(SEARCH("EN PROCESO",AQ44)))</formula>
    </cfRule>
    <cfRule type="cellIs" dxfId="920" priority="1881" operator="equal">
      <formula>"CRÍTICA"</formula>
    </cfRule>
  </conditionalFormatting>
  <conditionalFormatting sqref="AQ2:AQ11">
    <cfRule type="cellIs" dxfId="919" priority="1864" operator="equal">
      <formula>"TERMINADA"</formula>
    </cfRule>
    <cfRule type="cellIs" dxfId="918" priority="1865" operator="equal">
      <formula>"GESTIÓN NORMAL"</formula>
    </cfRule>
    <cfRule type="cellIs" dxfId="917" priority="1866" operator="equal">
      <formula>"SIN INICIAR"</formula>
    </cfRule>
    <cfRule type="cellIs" dxfId="916" priority="1867" operator="equal">
      <formula>"ADELANTADA"</formula>
    </cfRule>
    <cfRule type="containsText" dxfId="915" priority="1868" operator="containsText" text="EN PROCESO">
      <formula>NOT(ISERROR(SEARCH("EN PROCESO",AQ2)))</formula>
    </cfRule>
    <cfRule type="cellIs" dxfId="914" priority="1869" operator="equal">
      <formula>"CRÍTICA"</formula>
    </cfRule>
  </conditionalFormatting>
  <conditionalFormatting sqref="BA12:BA41">
    <cfRule type="dataBar" priority="1850">
      <dataBar>
        <cfvo type="min"/>
        <cfvo type="max"/>
        <color rgb="FFFF0000"/>
      </dataBar>
      <extLst>
        <ext xmlns:x14="http://schemas.microsoft.com/office/spreadsheetml/2009/9/main" uri="{B025F937-C7B1-47D3-B67F-A62EFF666E3E}">
          <x14:id>{43459873-6AF6-4B4E-9873-1D67AAEEE4BC}</x14:id>
        </ext>
      </extLst>
    </cfRule>
  </conditionalFormatting>
  <conditionalFormatting sqref="BA2:BA11">
    <cfRule type="dataBar" priority="1849">
      <dataBar>
        <cfvo type="min"/>
        <cfvo type="max"/>
        <color rgb="FFFF0000"/>
      </dataBar>
      <extLst>
        <ext xmlns:x14="http://schemas.microsoft.com/office/spreadsheetml/2009/9/main" uri="{B025F937-C7B1-47D3-B67F-A62EFF666E3E}">
          <x14:id>{9E4B66E9-BB97-2245-9E5C-22FE2514934D}</x14:id>
        </ext>
      </extLst>
    </cfRule>
  </conditionalFormatting>
  <conditionalFormatting sqref="AR16:AR22 AR43:AR47 AR49:AR51 AR53:AR54 AR69:AR77 AR56:AR58">
    <cfRule type="cellIs" dxfId="913" priority="3172" stopIfTrue="1" operator="equal">
      <formula>"B"</formula>
    </cfRule>
    <cfRule type="cellIs" dxfId="912" priority="3182" stopIfTrue="1" operator="equal">
      <formula>"L"</formula>
    </cfRule>
  </conditionalFormatting>
  <conditionalFormatting sqref="AR64">
    <cfRule type="cellIs" dxfId="911" priority="1832" operator="equal">
      <formula>"J"</formula>
    </cfRule>
    <cfRule type="cellIs" dxfId="910" priority="1833" operator="equal">
      <formula>6</formula>
    </cfRule>
    <cfRule type="cellIs" dxfId="909" priority="1834" operator="equal">
      <formula>"Q"</formula>
    </cfRule>
    <cfRule type="cellIs" dxfId="908" priority="1835" operator="equal">
      <formula>"K"</formula>
    </cfRule>
    <cfRule type="cellIs" dxfId="907" priority="1836" operator="equal">
      <formula>"L"</formula>
    </cfRule>
  </conditionalFormatting>
  <conditionalFormatting sqref="AR64">
    <cfRule type="cellIs" dxfId="906" priority="1831" operator="equal">
      <formula>"B"</formula>
    </cfRule>
  </conditionalFormatting>
  <conditionalFormatting sqref="AR80">
    <cfRule type="cellIs" dxfId="905" priority="1826" operator="equal">
      <formula>"J"</formula>
    </cfRule>
    <cfRule type="cellIs" dxfId="904" priority="1827" operator="equal">
      <formula>6</formula>
    </cfRule>
    <cfRule type="cellIs" dxfId="903" priority="1828" operator="equal">
      <formula>"Q"</formula>
    </cfRule>
    <cfRule type="cellIs" dxfId="902" priority="1829" operator="equal">
      <formula>"K"</formula>
    </cfRule>
    <cfRule type="cellIs" dxfId="901" priority="1830" operator="equal">
      <formula>"L"</formula>
    </cfRule>
  </conditionalFormatting>
  <conditionalFormatting sqref="AR80">
    <cfRule type="cellIs" dxfId="900" priority="1825" operator="equal">
      <formula>"B"</formula>
    </cfRule>
  </conditionalFormatting>
  <conditionalFormatting sqref="AR84:AR86">
    <cfRule type="cellIs" dxfId="899" priority="1820" operator="equal">
      <formula>"J"</formula>
    </cfRule>
    <cfRule type="cellIs" dxfId="898" priority="1821" operator="equal">
      <formula>6</formula>
    </cfRule>
    <cfRule type="cellIs" dxfId="897" priority="1822" operator="equal">
      <formula>"Q"</formula>
    </cfRule>
    <cfRule type="cellIs" dxfId="896" priority="1823" operator="equal">
      <formula>"K"</formula>
    </cfRule>
    <cfRule type="cellIs" dxfId="895" priority="1824" operator="equal">
      <formula>"L"</formula>
    </cfRule>
  </conditionalFormatting>
  <conditionalFormatting sqref="AR84:AR86">
    <cfRule type="cellIs" dxfId="894" priority="1819" operator="equal">
      <formula>"B"</formula>
    </cfRule>
  </conditionalFormatting>
  <conditionalFormatting sqref="AR82">
    <cfRule type="cellIs" dxfId="893" priority="1814" operator="equal">
      <formula>"J"</formula>
    </cfRule>
    <cfRule type="cellIs" dxfId="892" priority="1815" operator="equal">
      <formula>6</formula>
    </cfRule>
    <cfRule type="cellIs" dxfId="891" priority="1816" operator="equal">
      <formula>"Q"</formula>
    </cfRule>
    <cfRule type="cellIs" dxfId="890" priority="1817" operator="equal">
      <formula>"K"</formula>
    </cfRule>
    <cfRule type="cellIs" dxfId="889" priority="1818" operator="equal">
      <formula>"L"</formula>
    </cfRule>
  </conditionalFormatting>
  <conditionalFormatting sqref="AR82">
    <cfRule type="cellIs" dxfId="888" priority="1813" operator="equal">
      <formula>"B"</formula>
    </cfRule>
  </conditionalFormatting>
  <conditionalFormatting sqref="AR91:AR96">
    <cfRule type="cellIs" dxfId="887" priority="1808" operator="equal">
      <formula>"J"</formula>
    </cfRule>
    <cfRule type="cellIs" dxfId="886" priority="1809" operator="equal">
      <formula>6</formula>
    </cfRule>
    <cfRule type="cellIs" dxfId="885" priority="1810" operator="equal">
      <formula>"Q"</formula>
    </cfRule>
    <cfRule type="cellIs" dxfId="884" priority="1811" operator="equal">
      <formula>"K"</formula>
    </cfRule>
    <cfRule type="cellIs" dxfId="883" priority="1812" operator="equal">
      <formula>"L"</formula>
    </cfRule>
  </conditionalFormatting>
  <conditionalFormatting sqref="AR91:AR96">
    <cfRule type="cellIs" dxfId="882" priority="1807" operator="equal">
      <formula>"B"</formula>
    </cfRule>
  </conditionalFormatting>
  <conditionalFormatting sqref="AR102:AR118">
    <cfRule type="cellIs" dxfId="881" priority="1802" operator="equal">
      <formula>"J"</formula>
    </cfRule>
    <cfRule type="cellIs" dxfId="880" priority="1803" operator="equal">
      <formula>6</formula>
    </cfRule>
    <cfRule type="cellIs" dxfId="879" priority="1804" operator="equal">
      <formula>"Q"</formula>
    </cfRule>
    <cfRule type="cellIs" dxfId="878" priority="1805" operator="equal">
      <formula>"K"</formula>
    </cfRule>
    <cfRule type="cellIs" dxfId="877" priority="1806" operator="equal">
      <formula>"L"</formula>
    </cfRule>
  </conditionalFormatting>
  <conditionalFormatting sqref="AR102:AR118">
    <cfRule type="cellIs" dxfId="876" priority="1801" operator="equal">
      <formula>"B"</formula>
    </cfRule>
  </conditionalFormatting>
  <conditionalFormatting sqref="AR448">
    <cfRule type="cellIs" dxfId="875" priority="1746" operator="equal">
      <formula>"J"</formula>
    </cfRule>
    <cfRule type="cellIs" dxfId="874" priority="1747" operator="equal">
      <formula>6</formula>
    </cfRule>
    <cfRule type="cellIs" dxfId="873" priority="1748" operator="equal">
      <formula>"Q"</formula>
    </cfRule>
    <cfRule type="cellIs" dxfId="872" priority="1749" operator="equal">
      <formula>"K"</formula>
    </cfRule>
    <cfRule type="cellIs" dxfId="871" priority="1750" operator="equal">
      <formula>"L"</formula>
    </cfRule>
  </conditionalFormatting>
  <conditionalFormatting sqref="AR448">
    <cfRule type="cellIs" dxfId="870" priority="1745" operator="equal">
      <formula>"B"</formula>
    </cfRule>
  </conditionalFormatting>
  <conditionalFormatting sqref="AQ448">
    <cfRule type="cellIs" dxfId="869" priority="1739" operator="equal">
      <formula>"TERMINADA"</formula>
    </cfRule>
    <cfRule type="cellIs" dxfId="868" priority="1740" operator="equal">
      <formula>"GESTIÓN NORMAL"</formula>
    </cfRule>
    <cfRule type="cellIs" dxfId="867" priority="1741" operator="equal">
      <formula>"SIN INICIAR"</formula>
    </cfRule>
    <cfRule type="cellIs" dxfId="866" priority="1742" operator="equal">
      <formula>"ADELANTADA"</formula>
    </cfRule>
    <cfRule type="containsText" dxfId="865" priority="1743" operator="containsText" text="EN PROCESO">
      <formula>NOT(ISERROR(SEARCH("EN PROCESO",AQ448)))</formula>
    </cfRule>
    <cfRule type="cellIs" dxfId="864" priority="1744" operator="equal">
      <formula>"CRÍTICA"</formula>
    </cfRule>
  </conditionalFormatting>
  <conditionalFormatting sqref="AR563">
    <cfRule type="cellIs" dxfId="863" priority="1496" operator="equal">
      <formula>"J"</formula>
    </cfRule>
    <cfRule type="cellIs" dxfId="862" priority="1497" operator="equal">
      <formula>6</formula>
    </cfRule>
    <cfRule type="cellIs" dxfId="861" priority="1498" operator="equal">
      <formula>"Q"</formula>
    </cfRule>
    <cfRule type="cellIs" dxfId="860" priority="1499" operator="equal">
      <formula>"K"</formula>
    </cfRule>
    <cfRule type="cellIs" dxfId="859" priority="1500" operator="equal">
      <formula>"L"</formula>
    </cfRule>
  </conditionalFormatting>
  <conditionalFormatting sqref="AR563">
    <cfRule type="cellIs" dxfId="858" priority="1495" operator="equal">
      <formula>"B"</formula>
    </cfRule>
  </conditionalFormatting>
  <conditionalFormatting sqref="AQ563">
    <cfRule type="cellIs" dxfId="857" priority="1489" operator="equal">
      <formula>"TERMINADA"</formula>
    </cfRule>
    <cfRule type="cellIs" dxfId="856" priority="1490" operator="equal">
      <formula>"GESTIÓN NORMAL"</formula>
    </cfRule>
    <cfRule type="cellIs" dxfId="855" priority="1491" operator="equal">
      <formula>"SIN INICIAR"</formula>
    </cfRule>
    <cfRule type="cellIs" dxfId="854" priority="1492" operator="equal">
      <formula>"ADELANTADA"</formula>
    </cfRule>
    <cfRule type="containsText" dxfId="853" priority="1493" operator="containsText" text="EN PROCESO">
      <formula>NOT(ISERROR(SEARCH("EN PROCESO",AQ563)))</formula>
    </cfRule>
    <cfRule type="cellIs" dxfId="852" priority="1494" operator="equal">
      <formula>"CRÍTICA"</formula>
    </cfRule>
  </conditionalFormatting>
  <conditionalFormatting sqref="AR573">
    <cfRule type="cellIs" dxfId="851" priority="1472" operator="equal">
      <formula>"J"</formula>
    </cfRule>
    <cfRule type="cellIs" dxfId="850" priority="1473" operator="equal">
      <formula>6</formula>
    </cfRule>
    <cfRule type="cellIs" dxfId="849" priority="1474" operator="equal">
      <formula>"Q"</formula>
    </cfRule>
    <cfRule type="cellIs" dxfId="848" priority="1475" operator="equal">
      <formula>"K"</formula>
    </cfRule>
    <cfRule type="cellIs" dxfId="847" priority="1476" operator="equal">
      <formula>"L"</formula>
    </cfRule>
  </conditionalFormatting>
  <conditionalFormatting sqref="AR573">
    <cfRule type="cellIs" dxfId="846" priority="1471" operator="equal">
      <formula>"B"</formula>
    </cfRule>
  </conditionalFormatting>
  <conditionalFormatting sqref="AR587">
    <cfRule type="cellIs" dxfId="845" priority="1460" operator="equal">
      <formula>"J"</formula>
    </cfRule>
    <cfRule type="cellIs" dxfId="844" priority="1461" operator="equal">
      <formula>6</formula>
    </cfRule>
    <cfRule type="cellIs" dxfId="843" priority="1462" operator="equal">
      <formula>"Q"</formula>
    </cfRule>
    <cfRule type="cellIs" dxfId="842" priority="1463" operator="equal">
      <formula>"K"</formula>
    </cfRule>
    <cfRule type="cellIs" dxfId="841" priority="1464" operator="equal">
      <formula>"L"</formula>
    </cfRule>
  </conditionalFormatting>
  <conditionalFormatting sqref="AR587">
    <cfRule type="cellIs" dxfId="840" priority="1459" operator="equal">
      <formula>"B"</formula>
    </cfRule>
  </conditionalFormatting>
  <conditionalFormatting sqref="AQ587">
    <cfRule type="cellIs" dxfId="839" priority="1453" operator="equal">
      <formula>"TERMINADA"</formula>
    </cfRule>
    <cfRule type="cellIs" dxfId="838" priority="1454" operator="equal">
      <formula>"GESTIÓN NORMAL"</formula>
    </cfRule>
    <cfRule type="cellIs" dxfId="837" priority="1455" operator="equal">
      <formula>"SIN INICIAR"</formula>
    </cfRule>
    <cfRule type="cellIs" dxfId="836" priority="1456" operator="equal">
      <formula>"ADELANTADA"</formula>
    </cfRule>
    <cfRule type="containsText" dxfId="835" priority="1457" operator="containsText" text="EN PROCESO">
      <formula>NOT(ISERROR(SEARCH("EN PROCESO",AQ587)))</formula>
    </cfRule>
    <cfRule type="cellIs" dxfId="834" priority="1458" operator="equal">
      <formula>"CRÍTICA"</formula>
    </cfRule>
  </conditionalFormatting>
  <conditionalFormatting sqref="AR122:AR125">
    <cfRule type="cellIs" dxfId="833" priority="1188" operator="equal">
      <formula>"J"</formula>
    </cfRule>
    <cfRule type="cellIs" dxfId="832" priority="1189" operator="equal">
      <formula>6</formula>
    </cfRule>
    <cfRule type="cellIs" dxfId="831" priority="1190" operator="equal">
      <formula>"Q"</formula>
    </cfRule>
    <cfRule type="cellIs" dxfId="830" priority="1191" operator="equal">
      <formula>"K"</formula>
    </cfRule>
    <cfRule type="cellIs" dxfId="829" priority="1192" operator="equal">
      <formula>"L"</formula>
    </cfRule>
  </conditionalFormatting>
  <conditionalFormatting sqref="AR122:AR125">
    <cfRule type="cellIs" dxfId="828" priority="1187" operator="equal">
      <formula>"B"</formula>
    </cfRule>
  </conditionalFormatting>
  <conditionalFormatting sqref="AR128:AR160">
    <cfRule type="cellIs" dxfId="827" priority="1176" operator="equal">
      <formula>"J"</formula>
    </cfRule>
    <cfRule type="cellIs" dxfId="826" priority="1177" operator="equal">
      <formula>6</formula>
    </cfRule>
    <cfRule type="cellIs" dxfId="825" priority="1178" operator="equal">
      <formula>"Q"</formula>
    </cfRule>
    <cfRule type="cellIs" dxfId="824" priority="1179" operator="equal">
      <formula>"K"</formula>
    </cfRule>
    <cfRule type="cellIs" dxfId="823" priority="1180" operator="equal">
      <formula>"L"</formula>
    </cfRule>
  </conditionalFormatting>
  <conditionalFormatting sqref="AR128:AR160">
    <cfRule type="cellIs" dxfId="822" priority="1175" operator="equal">
      <formula>"B"</formula>
    </cfRule>
  </conditionalFormatting>
  <conditionalFormatting sqref="AR162:AR178">
    <cfRule type="cellIs" dxfId="821" priority="1164" operator="equal">
      <formula>"J"</formula>
    </cfRule>
    <cfRule type="cellIs" dxfId="820" priority="1165" operator="equal">
      <formula>6</formula>
    </cfRule>
    <cfRule type="cellIs" dxfId="819" priority="1166" operator="equal">
      <formula>"Q"</formula>
    </cfRule>
    <cfRule type="cellIs" dxfId="818" priority="1167" operator="equal">
      <formula>"K"</formula>
    </cfRule>
    <cfRule type="cellIs" dxfId="817" priority="1168" operator="equal">
      <formula>"L"</formula>
    </cfRule>
  </conditionalFormatting>
  <conditionalFormatting sqref="AR162:AR178">
    <cfRule type="cellIs" dxfId="816" priority="1163" operator="equal">
      <formula>"B"</formula>
    </cfRule>
  </conditionalFormatting>
  <conditionalFormatting sqref="AR180:AR196">
    <cfRule type="cellIs" dxfId="815" priority="1152" operator="equal">
      <formula>"J"</formula>
    </cfRule>
    <cfRule type="cellIs" dxfId="814" priority="1153" operator="equal">
      <formula>6</formula>
    </cfRule>
    <cfRule type="cellIs" dxfId="813" priority="1154" operator="equal">
      <formula>"Q"</formula>
    </cfRule>
    <cfRule type="cellIs" dxfId="812" priority="1155" operator="equal">
      <formula>"K"</formula>
    </cfRule>
    <cfRule type="cellIs" dxfId="811" priority="1156" operator="equal">
      <formula>"L"</formula>
    </cfRule>
  </conditionalFormatting>
  <conditionalFormatting sqref="AR180:AR196">
    <cfRule type="cellIs" dxfId="810" priority="1151" operator="equal">
      <formula>"B"</formula>
    </cfRule>
  </conditionalFormatting>
  <conditionalFormatting sqref="AR198:AR217">
    <cfRule type="cellIs" dxfId="809" priority="1140" operator="equal">
      <formula>"J"</formula>
    </cfRule>
    <cfRule type="cellIs" dxfId="808" priority="1141" operator="equal">
      <formula>6</formula>
    </cfRule>
    <cfRule type="cellIs" dxfId="807" priority="1142" operator="equal">
      <formula>"Q"</formula>
    </cfRule>
    <cfRule type="cellIs" dxfId="806" priority="1143" operator="equal">
      <formula>"K"</formula>
    </cfRule>
    <cfRule type="cellIs" dxfId="805" priority="1144" operator="equal">
      <formula>"L"</formula>
    </cfRule>
  </conditionalFormatting>
  <conditionalFormatting sqref="AR198:AR217">
    <cfRule type="cellIs" dxfId="804" priority="1139" operator="equal">
      <formula>"B"</formula>
    </cfRule>
  </conditionalFormatting>
  <conditionalFormatting sqref="AR219:AR224">
    <cfRule type="cellIs" dxfId="803" priority="1128" operator="equal">
      <formula>"J"</formula>
    </cfRule>
    <cfRule type="cellIs" dxfId="802" priority="1129" operator="equal">
      <formula>6</formula>
    </cfRule>
    <cfRule type="cellIs" dxfId="801" priority="1130" operator="equal">
      <formula>"Q"</formula>
    </cfRule>
    <cfRule type="cellIs" dxfId="800" priority="1131" operator="equal">
      <formula>"K"</formula>
    </cfRule>
    <cfRule type="cellIs" dxfId="799" priority="1132" operator="equal">
      <formula>"L"</formula>
    </cfRule>
  </conditionalFormatting>
  <conditionalFormatting sqref="AR219:AR224">
    <cfRule type="cellIs" dxfId="798" priority="1127" operator="equal">
      <formula>"B"</formula>
    </cfRule>
  </conditionalFormatting>
  <conditionalFormatting sqref="AR227:AR249">
    <cfRule type="cellIs" dxfId="797" priority="1116" operator="equal">
      <formula>"J"</formula>
    </cfRule>
    <cfRule type="cellIs" dxfId="796" priority="1117" operator="equal">
      <formula>6</formula>
    </cfRule>
    <cfRule type="cellIs" dxfId="795" priority="1118" operator="equal">
      <formula>"Q"</formula>
    </cfRule>
    <cfRule type="cellIs" dxfId="794" priority="1119" operator="equal">
      <formula>"K"</formula>
    </cfRule>
    <cfRule type="cellIs" dxfId="793" priority="1120" operator="equal">
      <formula>"L"</formula>
    </cfRule>
  </conditionalFormatting>
  <conditionalFormatting sqref="AR227:AR249">
    <cfRule type="cellIs" dxfId="792" priority="1115" operator="equal">
      <formula>"B"</formula>
    </cfRule>
  </conditionalFormatting>
  <conditionalFormatting sqref="AR251:AR255">
    <cfRule type="cellIs" dxfId="791" priority="1104" operator="equal">
      <formula>"J"</formula>
    </cfRule>
    <cfRule type="cellIs" dxfId="790" priority="1105" operator="equal">
      <formula>6</formula>
    </cfRule>
    <cfRule type="cellIs" dxfId="789" priority="1106" operator="equal">
      <formula>"Q"</formula>
    </cfRule>
    <cfRule type="cellIs" dxfId="788" priority="1107" operator="equal">
      <formula>"K"</formula>
    </cfRule>
    <cfRule type="cellIs" dxfId="787" priority="1108" operator="equal">
      <formula>"L"</formula>
    </cfRule>
  </conditionalFormatting>
  <conditionalFormatting sqref="AR251:AR255">
    <cfRule type="cellIs" dxfId="786" priority="1103" operator="equal">
      <formula>"B"</formula>
    </cfRule>
  </conditionalFormatting>
  <conditionalFormatting sqref="AQ257:AQ260">
    <cfRule type="cellIs" dxfId="785" priority="1097" operator="equal">
      <formula>"TERMINADA"</formula>
    </cfRule>
    <cfRule type="cellIs" dxfId="784" priority="1098" operator="equal">
      <formula>"GESTIÓN NORMAL"</formula>
    </cfRule>
    <cfRule type="cellIs" dxfId="783" priority="1099" operator="equal">
      <formula>"SIN INICIAR"</formula>
    </cfRule>
    <cfRule type="cellIs" dxfId="782" priority="1100" operator="equal">
      <formula>"ADELANTADA"</formula>
    </cfRule>
    <cfRule type="containsText" dxfId="781" priority="1101" operator="containsText" text="EN PROCESO">
      <formula>NOT(ISERROR(SEARCH("EN PROCESO",AQ257)))</formula>
    </cfRule>
    <cfRule type="cellIs" dxfId="780" priority="1102" operator="equal">
      <formula>"CRÍTICA"</formula>
    </cfRule>
  </conditionalFormatting>
  <conditionalFormatting sqref="AR257:AR260">
    <cfRule type="cellIs" dxfId="779" priority="1092" operator="equal">
      <formula>"J"</formula>
    </cfRule>
    <cfRule type="cellIs" dxfId="778" priority="1093" operator="equal">
      <formula>6</formula>
    </cfRule>
    <cfRule type="cellIs" dxfId="777" priority="1094" operator="equal">
      <formula>"Q"</formula>
    </cfRule>
    <cfRule type="cellIs" dxfId="776" priority="1095" operator="equal">
      <formula>"K"</formula>
    </cfRule>
    <cfRule type="cellIs" dxfId="775" priority="1096" operator="equal">
      <formula>"L"</formula>
    </cfRule>
  </conditionalFormatting>
  <conditionalFormatting sqref="AR257:AR260">
    <cfRule type="cellIs" dxfId="774" priority="1091" operator="equal">
      <formula>"B"</formula>
    </cfRule>
  </conditionalFormatting>
  <conditionalFormatting sqref="AR262:AR270">
    <cfRule type="cellIs" dxfId="773" priority="1080" operator="equal">
      <formula>"J"</formula>
    </cfRule>
    <cfRule type="cellIs" dxfId="772" priority="1081" operator="equal">
      <formula>6</formula>
    </cfRule>
    <cfRule type="cellIs" dxfId="771" priority="1082" operator="equal">
      <formula>"Q"</formula>
    </cfRule>
    <cfRule type="cellIs" dxfId="770" priority="1083" operator="equal">
      <formula>"K"</formula>
    </cfRule>
    <cfRule type="cellIs" dxfId="769" priority="1084" operator="equal">
      <formula>"L"</formula>
    </cfRule>
  </conditionalFormatting>
  <conditionalFormatting sqref="AR262:AR270">
    <cfRule type="cellIs" dxfId="768" priority="1079" operator="equal">
      <formula>"B"</formula>
    </cfRule>
  </conditionalFormatting>
  <conditionalFormatting sqref="AR272:AR285">
    <cfRule type="cellIs" dxfId="767" priority="1068" operator="equal">
      <formula>"J"</formula>
    </cfRule>
    <cfRule type="cellIs" dxfId="766" priority="1069" operator="equal">
      <formula>6</formula>
    </cfRule>
    <cfRule type="cellIs" dxfId="765" priority="1070" operator="equal">
      <formula>"Q"</formula>
    </cfRule>
    <cfRule type="cellIs" dxfId="764" priority="1071" operator="equal">
      <formula>"K"</formula>
    </cfRule>
    <cfRule type="cellIs" dxfId="763" priority="1072" operator="equal">
      <formula>"L"</formula>
    </cfRule>
  </conditionalFormatting>
  <conditionalFormatting sqref="AR272:AR285">
    <cfRule type="cellIs" dxfId="762" priority="1067" operator="equal">
      <formula>"B"</formula>
    </cfRule>
  </conditionalFormatting>
  <conditionalFormatting sqref="AR287:AR294">
    <cfRule type="cellIs" dxfId="761" priority="1056" operator="equal">
      <formula>"J"</formula>
    </cfRule>
    <cfRule type="cellIs" dxfId="760" priority="1057" operator="equal">
      <formula>6</formula>
    </cfRule>
    <cfRule type="cellIs" dxfId="759" priority="1058" operator="equal">
      <formula>"Q"</formula>
    </cfRule>
    <cfRule type="cellIs" dxfId="758" priority="1059" operator="equal">
      <formula>"K"</formula>
    </cfRule>
    <cfRule type="cellIs" dxfId="757" priority="1060" operator="equal">
      <formula>"L"</formula>
    </cfRule>
  </conditionalFormatting>
  <conditionalFormatting sqref="AR287:AR294">
    <cfRule type="cellIs" dxfId="756" priority="1055" operator="equal">
      <formula>"B"</formula>
    </cfRule>
  </conditionalFormatting>
  <conditionalFormatting sqref="AR296:AR356">
    <cfRule type="cellIs" dxfId="755" priority="1044" operator="equal">
      <formula>"J"</formula>
    </cfRule>
    <cfRule type="cellIs" dxfId="754" priority="1045" operator="equal">
      <formula>6</formula>
    </cfRule>
    <cfRule type="cellIs" dxfId="753" priority="1046" operator="equal">
      <formula>"Q"</formula>
    </cfRule>
    <cfRule type="cellIs" dxfId="752" priority="1047" operator="equal">
      <formula>"K"</formula>
    </cfRule>
    <cfRule type="cellIs" dxfId="751" priority="1048" operator="equal">
      <formula>"L"</formula>
    </cfRule>
  </conditionalFormatting>
  <conditionalFormatting sqref="AR296:AR356">
    <cfRule type="cellIs" dxfId="750" priority="1043" operator="equal">
      <formula>"B"</formula>
    </cfRule>
  </conditionalFormatting>
  <conditionalFormatting sqref="AR358:AR378">
    <cfRule type="cellIs" dxfId="749" priority="1032" operator="equal">
      <formula>"J"</formula>
    </cfRule>
    <cfRule type="cellIs" dxfId="748" priority="1033" operator="equal">
      <formula>6</formula>
    </cfRule>
    <cfRule type="cellIs" dxfId="747" priority="1034" operator="equal">
      <formula>"Q"</formula>
    </cfRule>
    <cfRule type="cellIs" dxfId="746" priority="1035" operator="equal">
      <formula>"K"</formula>
    </cfRule>
    <cfRule type="cellIs" dxfId="745" priority="1036" operator="equal">
      <formula>"L"</formula>
    </cfRule>
  </conditionalFormatting>
  <conditionalFormatting sqref="AR358:AR378">
    <cfRule type="cellIs" dxfId="744" priority="1031" operator="equal">
      <formula>"B"</formula>
    </cfRule>
  </conditionalFormatting>
  <conditionalFormatting sqref="AR380:AR383">
    <cfRule type="cellIs" dxfId="743" priority="1020" operator="equal">
      <formula>"J"</formula>
    </cfRule>
    <cfRule type="cellIs" dxfId="742" priority="1021" operator="equal">
      <formula>6</formula>
    </cfRule>
    <cfRule type="cellIs" dxfId="741" priority="1022" operator="equal">
      <formula>"Q"</formula>
    </cfRule>
    <cfRule type="cellIs" dxfId="740" priority="1023" operator="equal">
      <formula>"K"</formula>
    </cfRule>
    <cfRule type="cellIs" dxfId="739" priority="1024" operator="equal">
      <formula>"L"</formula>
    </cfRule>
  </conditionalFormatting>
  <conditionalFormatting sqref="AR380:AR383">
    <cfRule type="cellIs" dxfId="738" priority="1019" operator="equal">
      <formula>"B"</formula>
    </cfRule>
  </conditionalFormatting>
  <conditionalFormatting sqref="AR385:AR392">
    <cfRule type="cellIs" dxfId="737" priority="1008" operator="equal">
      <formula>"J"</formula>
    </cfRule>
    <cfRule type="cellIs" dxfId="736" priority="1009" operator="equal">
      <formula>6</formula>
    </cfRule>
    <cfRule type="cellIs" dxfId="735" priority="1010" operator="equal">
      <formula>"Q"</formula>
    </cfRule>
    <cfRule type="cellIs" dxfId="734" priority="1011" operator="equal">
      <formula>"K"</formula>
    </cfRule>
    <cfRule type="cellIs" dxfId="733" priority="1012" operator="equal">
      <formula>"L"</formula>
    </cfRule>
  </conditionalFormatting>
  <conditionalFormatting sqref="AR385:AR392">
    <cfRule type="cellIs" dxfId="732" priority="1007" operator="equal">
      <formula>"B"</formula>
    </cfRule>
  </conditionalFormatting>
  <conditionalFormatting sqref="AR396:AR401">
    <cfRule type="cellIs" dxfId="731" priority="996" operator="equal">
      <formula>"J"</formula>
    </cfRule>
    <cfRule type="cellIs" dxfId="730" priority="997" operator="equal">
      <formula>6</formula>
    </cfRule>
    <cfRule type="cellIs" dxfId="729" priority="998" operator="equal">
      <formula>"Q"</formula>
    </cfRule>
    <cfRule type="cellIs" dxfId="728" priority="999" operator="equal">
      <formula>"K"</formula>
    </cfRule>
    <cfRule type="cellIs" dxfId="727" priority="1000" operator="equal">
      <formula>"L"</formula>
    </cfRule>
  </conditionalFormatting>
  <conditionalFormatting sqref="AR396:AR401">
    <cfRule type="cellIs" dxfId="726" priority="995" operator="equal">
      <formula>"B"</formula>
    </cfRule>
  </conditionalFormatting>
  <conditionalFormatting sqref="AR403:AR405">
    <cfRule type="cellIs" dxfId="725" priority="984" operator="equal">
      <formula>"J"</formula>
    </cfRule>
    <cfRule type="cellIs" dxfId="724" priority="985" operator="equal">
      <formula>6</formula>
    </cfRule>
    <cfRule type="cellIs" dxfId="723" priority="986" operator="equal">
      <formula>"Q"</formula>
    </cfRule>
    <cfRule type="cellIs" dxfId="722" priority="987" operator="equal">
      <formula>"K"</formula>
    </cfRule>
    <cfRule type="cellIs" dxfId="721" priority="988" operator="equal">
      <formula>"L"</formula>
    </cfRule>
  </conditionalFormatting>
  <conditionalFormatting sqref="AR403:AR405">
    <cfRule type="cellIs" dxfId="720" priority="983" operator="equal">
      <formula>"B"</formula>
    </cfRule>
  </conditionalFormatting>
  <conditionalFormatting sqref="AR408">
    <cfRule type="cellIs" dxfId="719" priority="972" operator="equal">
      <formula>"J"</formula>
    </cfRule>
    <cfRule type="cellIs" dxfId="718" priority="973" operator="equal">
      <formula>6</formula>
    </cfRule>
    <cfRule type="cellIs" dxfId="717" priority="974" operator="equal">
      <formula>"Q"</formula>
    </cfRule>
    <cfRule type="cellIs" dxfId="716" priority="975" operator="equal">
      <formula>"K"</formula>
    </cfRule>
    <cfRule type="cellIs" dxfId="715" priority="976" operator="equal">
      <formula>"L"</formula>
    </cfRule>
  </conditionalFormatting>
  <conditionalFormatting sqref="AR408">
    <cfRule type="cellIs" dxfId="714" priority="971" operator="equal">
      <formula>"B"</formula>
    </cfRule>
  </conditionalFormatting>
  <conditionalFormatting sqref="AR411:AR413">
    <cfRule type="cellIs" dxfId="713" priority="960" operator="equal">
      <formula>"J"</formula>
    </cfRule>
    <cfRule type="cellIs" dxfId="712" priority="961" operator="equal">
      <formula>6</formula>
    </cfRule>
    <cfRule type="cellIs" dxfId="711" priority="962" operator="equal">
      <formula>"Q"</formula>
    </cfRule>
    <cfRule type="cellIs" dxfId="710" priority="963" operator="equal">
      <formula>"K"</formula>
    </cfRule>
    <cfRule type="cellIs" dxfId="709" priority="964" operator="equal">
      <formula>"L"</formula>
    </cfRule>
  </conditionalFormatting>
  <conditionalFormatting sqref="AR411:AR413">
    <cfRule type="cellIs" dxfId="708" priority="959" operator="equal">
      <formula>"B"</formula>
    </cfRule>
  </conditionalFormatting>
  <conditionalFormatting sqref="AR415:AR438">
    <cfRule type="cellIs" dxfId="707" priority="948" operator="equal">
      <formula>"J"</formula>
    </cfRule>
    <cfRule type="cellIs" dxfId="706" priority="949" operator="equal">
      <formula>6</formula>
    </cfRule>
    <cfRule type="cellIs" dxfId="705" priority="950" operator="equal">
      <formula>"Q"</formula>
    </cfRule>
    <cfRule type="cellIs" dxfId="704" priority="951" operator="equal">
      <formula>"K"</formula>
    </cfRule>
    <cfRule type="cellIs" dxfId="703" priority="952" operator="equal">
      <formula>"L"</formula>
    </cfRule>
  </conditionalFormatting>
  <conditionalFormatting sqref="AR415:AR438">
    <cfRule type="cellIs" dxfId="702" priority="947" operator="equal">
      <formula>"B"</formula>
    </cfRule>
  </conditionalFormatting>
  <conditionalFormatting sqref="AR441:AR445">
    <cfRule type="cellIs" dxfId="701" priority="936" operator="equal">
      <formula>"J"</formula>
    </cfRule>
    <cfRule type="cellIs" dxfId="700" priority="937" operator="equal">
      <formula>6</formula>
    </cfRule>
    <cfRule type="cellIs" dxfId="699" priority="938" operator="equal">
      <formula>"Q"</formula>
    </cfRule>
    <cfRule type="cellIs" dxfId="698" priority="939" operator="equal">
      <formula>"K"</formula>
    </cfRule>
    <cfRule type="cellIs" dxfId="697" priority="940" operator="equal">
      <formula>"L"</formula>
    </cfRule>
  </conditionalFormatting>
  <conditionalFormatting sqref="AR441:AR445">
    <cfRule type="cellIs" dxfId="696" priority="935" operator="equal">
      <formula>"B"</formula>
    </cfRule>
  </conditionalFormatting>
  <conditionalFormatting sqref="AR447">
    <cfRule type="cellIs" dxfId="695" priority="924" operator="equal">
      <formula>"J"</formula>
    </cfRule>
    <cfRule type="cellIs" dxfId="694" priority="925" operator="equal">
      <formula>6</formula>
    </cfRule>
    <cfRule type="cellIs" dxfId="693" priority="926" operator="equal">
      <formula>"Q"</formula>
    </cfRule>
    <cfRule type="cellIs" dxfId="692" priority="927" operator="equal">
      <formula>"K"</formula>
    </cfRule>
    <cfRule type="cellIs" dxfId="691" priority="928" operator="equal">
      <formula>"L"</formula>
    </cfRule>
  </conditionalFormatting>
  <conditionalFormatting sqref="AR447">
    <cfRule type="cellIs" dxfId="690" priority="923" operator="equal">
      <formula>"B"</formula>
    </cfRule>
  </conditionalFormatting>
  <conditionalFormatting sqref="AR449:AR454">
    <cfRule type="cellIs" dxfId="689" priority="912" operator="equal">
      <formula>"J"</formula>
    </cfRule>
    <cfRule type="cellIs" dxfId="688" priority="913" operator="equal">
      <formula>6</formula>
    </cfRule>
    <cfRule type="cellIs" dxfId="687" priority="914" operator="equal">
      <formula>"Q"</formula>
    </cfRule>
    <cfRule type="cellIs" dxfId="686" priority="915" operator="equal">
      <formula>"K"</formula>
    </cfRule>
    <cfRule type="cellIs" dxfId="685" priority="916" operator="equal">
      <formula>"L"</formula>
    </cfRule>
  </conditionalFormatting>
  <conditionalFormatting sqref="AR449:AR454">
    <cfRule type="cellIs" dxfId="684" priority="911" operator="equal">
      <formula>"B"</formula>
    </cfRule>
  </conditionalFormatting>
  <conditionalFormatting sqref="AR456">
    <cfRule type="cellIs" dxfId="683" priority="888" operator="equal">
      <formula>"J"</formula>
    </cfRule>
    <cfRule type="cellIs" dxfId="682" priority="889" operator="equal">
      <formula>6</formula>
    </cfRule>
    <cfRule type="cellIs" dxfId="681" priority="890" operator="equal">
      <formula>"Q"</formula>
    </cfRule>
    <cfRule type="cellIs" dxfId="680" priority="891" operator="equal">
      <formula>"K"</formula>
    </cfRule>
    <cfRule type="cellIs" dxfId="679" priority="892" operator="equal">
      <formula>"L"</formula>
    </cfRule>
  </conditionalFormatting>
  <conditionalFormatting sqref="AR456">
    <cfRule type="cellIs" dxfId="678" priority="887" operator="equal">
      <formula>"B"</formula>
    </cfRule>
  </conditionalFormatting>
  <conditionalFormatting sqref="AR458:AR477">
    <cfRule type="cellIs" dxfId="677" priority="876" operator="equal">
      <formula>"J"</formula>
    </cfRule>
    <cfRule type="cellIs" dxfId="676" priority="877" operator="equal">
      <formula>6</formula>
    </cfRule>
    <cfRule type="cellIs" dxfId="675" priority="878" operator="equal">
      <formula>"Q"</formula>
    </cfRule>
    <cfRule type="cellIs" dxfId="674" priority="879" operator="equal">
      <formula>"K"</formula>
    </cfRule>
    <cfRule type="cellIs" dxfId="673" priority="880" operator="equal">
      <formula>"L"</formula>
    </cfRule>
  </conditionalFormatting>
  <conditionalFormatting sqref="AR458:AR477">
    <cfRule type="cellIs" dxfId="672" priority="875" operator="equal">
      <formula>"B"</formula>
    </cfRule>
  </conditionalFormatting>
  <conditionalFormatting sqref="AR479:AR484">
    <cfRule type="cellIs" dxfId="671" priority="864" operator="equal">
      <formula>"J"</formula>
    </cfRule>
    <cfRule type="cellIs" dxfId="670" priority="865" operator="equal">
      <formula>6</formula>
    </cfRule>
    <cfRule type="cellIs" dxfId="669" priority="866" operator="equal">
      <formula>"Q"</formula>
    </cfRule>
    <cfRule type="cellIs" dxfId="668" priority="867" operator="equal">
      <formula>"K"</formula>
    </cfRule>
    <cfRule type="cellIs" dxfId="667" priority="868" operator="equal">
      <formula>"L"</formula>
    </cfRule>
  </conditionalFormatting>
  <conditionalFormatting sqref="AR479:AR484">
    <cfRule type="cellIs" dxfId="666" priority="863" operator="equal">
      <formula>"B"</formula>
    </cfRule>
  </conditionalFormatting>
  <conditionalFormatting sqref="AR486:AR488">
    <cfRule type="cellIs" dxfId="665" priority="852" operator="equal">
      <formula>"J"</formula>
    </cfRule>
    <cfRule type="cellIs" dxfId="664" priority="853" operator="equal">
      <formula>6</formula>
    </cfRule>
    <cfRule type="cellIs" dxfId="663" priority="854" operator="equal">
      <formula>"Q"</formula>
    </cfRule>
    <cfRule type="cellIs" dxfId="662" priority="855" operator="equal">
      <formula>"K"</formula>
    </cfRule>
    <cfRule type="cellIs" dxfId="661" priority="856" operator="equal">
      <formula>"L"</formula>
    </cfRule>
  </conditionalFormatting>
  <conditionalFormatting sqref="AR486:AR488">
    <cfRule type="cellIs" dxfId="660" priority="851" operator="equal">
      <formula>"B"</formula>
    </cfRule>
  </conditionalFormatting>
  <conditionalFormatting sqref="AR491:AR496">
    <cfRule type="cellIs" dxfId="659" priority="840" operator="equal">
      <formula>"J"</formula>
    </cfRule>
    <cfRule type="cellIs" dxfId="658" priority="841" operator="equal">
      <formula>6</formula>
    </cfRule>
    <cfRule type="cellIs" dxfId="657" priority="842" operator="equal">
      <formula>"Q"</formula>
    </cfRule>
    <cfRule type="cellIs" dxfId="656" priority="843" operator="equal">
      <formula>"K"</formula>
    </cfRule>
    <cfRule type="cellIs" dxfId="655" priority="844" operator="equal">
      <formula>"L"</formula>
    </cfRule>
  </conditionalFormatting>
  <conditionalFormatting sqref="AR491:AR496">
    <cfRule type="cellIs" dxfId="654" priority="839" operator="equal">
      <formula>"B"</formula>
    </cfRule>
  </conditionalFormatting>
  <conditionalFormatting sqref="AR498:AR504">
    <cfRule type="cellIs" dxfId="653" priority="828" operator="equal">
      <formula>"J"</formula>
    </cfRule>
    <cfRule type="cellIs" dxfId="652" priority="829" operator="equal">
      <formula>6</formula>
    </cfRule>
    <cfRule type="cellIs" dxfId="651" priority="830" operator="equal">
      <formula>"Q"</formula>
    </cfRule>
    <cfRule type="cellIs" dxfId="650" priority="831" operator="equal">
      <formula>"K"</formula>
    </cfRule>
    <cfRule type="cellIs" dxfId="649" priority="832" operator="equal">
      <formula>"L"</formula>
    </cfRule>
  </conditionalFormatting>
  <conditionalFormatting sqref="AR498:AR504">
    <cfRule type="cellIs" dxfId="648" priority="827" operator="equal">
      <formula>"B"</formula>
    </cfRule>
  </conditionalFormatting>
  <conditionalFormatting sqref="AR506:AR509">
    <cfRule type="cellIs" dxfId="647" priority="816" operator="equal">
      <formula>"J"</formula>
    </cfRule>
    <cfRule type="cellIs" dxfId="646" priority="817" operator="equal">
      <formula>6</formula>
    </cfRule>
    <cfRule type="cellIs" dxfId="645" priority="818" operator="equal">
      <formula>"Q"</formula>
    </cfRule>
    <cfRule type="cellIs" dxfId="644" priority="819" operator="equal">
      <formula>"K"</formula>
    </cfRule>
    <cfRule type="cellIs" dxfId="643" priority="820" operator="equal">
      <formula>"L"</formula>
    </cfRule>
  </conditionalFormatting>
  <conditionalFormatting sqref="AR506:AR509">
    <cfRule type="cellIs" dxfId="642" priority="815" operator="equal">
      <formula>"B"</formula>
    </cfRule>
  </conditionalFormatting>
  <conditionalFormatting sqref="AR511:AR512">
    <cfRule type="cellIs" dxfId="641" priority="804" operator="equal">
      <formula>"J"</formula>
    </cfRule>
    <cfRule type="cellIs" dxfId="640" priority="805" operator="equal">
      <formula>6</formula>
    </cfRule>
    <cfRule type="cellIs" dxfId="639" priority="806" operator="equal">
      <formula>"Q"</formula>
    </cfRule>
    <cfRule type="cellIs" dxfId="638" priority="807" operator="equal">
      <formula>"K"</formula>
    </cfRule>
    <cfRule type="cellIs" dxfId="637" priority="808" operator="equal">
      <formula>"L"</formula>
    </cfRule>
  </conditionalFormatting>
  <conditionalFormatting sqref="AR511:AR512">
    <cfRule type="cellIs" dxfId="636" priority="803" operator="equal">
      <formula>"B"</formula>
    </cfRule>
  </conditionalFormatting>
  <conditionalFormatting sqref="AR536:AR542">
    <cfRule type="cellIs" dxfId="635" priority="792" operator="equal">
      <formula>"J"</formula>
    </cfRule>
    <cfRule type="cellIs" dxfId="634" priority="793" operator="equal">
      <formula>6</formula>
    </cfRule>
    <cfRule type="cellIs" dxfId="633" priority="794" operator="equal">
      <formula>"Q"</formula>
    </cfRule>
    <cfRule type="cellIs" dxfId="632" priority="795" operator="equal">
      <formula>"K"</formula>
    </cfRule>
    <cfRule type="cellIs" dxfId="631" priority="796" operator="equal">
      <formula>"L"</formula>
    </cfRule>
  </conditionalFormatting>
  <conditionalFormatting sqref="AR536:AR542">
    <cfRule type="cellIs" dxfId="630" priority="791" operator="equal">
      <formula>"B"</formula>
    </cfRule>
  </conditionalFormatting>
  <conditionalFormatting sqref="AR544:AR553">
    <cfRule type="cellIs" dxfId="629" priority="780" operator="equal">
      <formula>"J"</formula>
    </cfRule>
    <cfRule type="cellIs" dxfId="628" priority="781" operator="equal">
      <formula>6</formula>
    </cfRule>
    <cfRule type="cellIs" dxfId="627" priority="782" operator="equal">
      <formula>"Q"</formula>
    </cfRule>
    <cfRule type="cellIs" dxfId="626" priority="783" operator="equal">
      <formula>"K"</formula>
    </cfRule>
    <cfRule type="cellIs" dxfId="625" priority="784" operator="equal">
      <formula>"L"</formula>
    </cfRule>
  </conditionalFormatting>
  <conditionalFormatting sqref="AR544:AR553">
    <cfRule type="cellIs" dxfId="624" priority="779" operator="equal">
      <formula>"B"</formula>
    </cfRule>
  </conditionalFormatting>
  <conditionalFormatting sqref="AR555:AR562">
    <cfRule type="cellIs" dxfId="623" priority="768" operator="equal">
      <formula>"J"</formula>
    </cfRule>
    <cfRule type="cellIs" dxfId="622" priority="769" operator="equal">
      <formula>6</formula>
    </cfRule>
    <cfRule type="cellIs" dxfId="621" priority="770" operator="equal">
      <formula>"Q"</formula>
    </cfRule>
    <cfRule type="cellIs" dxfId="620" priority="771" operator="equal">
      <formula>"K"</formula>
    </cfRule>
    <cfRule type="cellIs" dxfId="619" priority="772" operator="equal">
      <formula>"L"</formula>
    </cfRule>
  </conditionalFormatting>
  <conditionalFormatting sqref="AR555:AR562">
    <cfRule type="cellIs" dxfId="618" priority="767" operator="equal">
      <formula>"B"</formula>
    </cfRule>
  </conditionalFormatting>
  <conditionalFormatting sqref="AR564:AR567">
    <cfRule type="cellIs" dxfId="617" priority="756" operator="equal">
      <formula>"J"</formula>
    </cfRule>
    <cfRule type="cellIs" dxfId="616" priority="757" operator="equal">
      <formula>6</formula>
    </cfRule>
    <cfRule type="cellIs" dxfId="615" priority="758" operator="equal">
      <formula>"Q"</formula>
    </cfRule>
    <cfRule type="cellIs" dxfId="614" priority="759" operator="equal">
      <formula>"K"</formula>
    </cfRule>
    <cfRule type="cellIs" dxfId="613" priority="760" operator="equal">
      <formula>"L"</formula>
    </cfRule>
  </conditionalFormatting>
  <conditionalFormatting sqref="AR564:AR567">
    <cfRule type="cellIs" dxfId="612" priority="755" operator="equal">
      <formula>"B"</formula>
    </cfRule>
  </conditionalFormatting>
  <conditionalFormatting sqref="AR570:AR571">
    <cfRule type="cellIs" dxfId="611" priority="744" operator="equal">
      <formula>"J"</formula>
    </cfRule>
    <cfRule type="cellIs" dxfId="610" priority="745" operator="equal">
      <formula>6</formula>
    </cfRule>
    <cfRule type="cellIs" dxfId="609" priority="746" operator="equal">
      <formula>"Q"</formula>
    </cfRule>
    <cfRule type="cellIs" dxfId="608" priority="747" operator="equal">
      <formula>"K"</formula>
    </cfRule>
    <cfRule type="cellIs" dxfId="607" priority="748" operator="equal">
      <formula>"L"</formula>
    </cfRule>
  </conditionalFormatting>
  <conditionalFormatting sqref="AR570:AR571">
    <cfRule type="cellIs" dxfId="606" priority="743" operator="equal">
      <formula>"B"</formula>
    </cfRule>
  </conditionalFormatting>
  <conditionalFormatting sqref="AR575:AR577">
    <cfRule type="cellIs" dxfId="605" priority="732" operator="equal">
      <formula>"J"</formula>
    </cfRule>
    <cfRule type="cellIs" dxfId="604" priority="733" operator="equal">
      <formula>6</formula>
    </cfRule>
    <cfRule type="cellIs" dxfId="603" priority="734" operator="equal">
      <formula>"Q"</formula>
    </cfRule>
    <cfRule type="cellIs" dxfId="602" priority="735" operator="equal">
      <formula>"K"</formula>
    </cfRule>
    <cfRule type="cellIs" dxfId="601" priority="736" operator="equal">
      <formula>"L"</formula>
    </cfRule>
  </conditionalFormatting>
  <conditionalFormatting sqref="AR575:AR577">
    <cfRule type="cellIs" dxfId="600" priority="731" operator="equal">
      <formula>"B"</formula>
    </cfRule>
  </conditionalFormatting>
  <conditionalFormatting sqref="AR579:AR580">
    <cfRule type="cellIs" dxfId="599" priority="720" operator="equal">
      <formula>"J"</formula>
    </cfRule>
    <cfRule type="cellIs" dxfId="598" priority="721" operator="equal">
      <formula>6</formula>
    </cfRule>
    <cfRule type="cellIs" dxfId="597" priority="722" operator="equal">
      <formula>"Q"</formula>
    </cfRule>
    <cfRule type="cellIs" dxfId="596" priority="723" operator="equal">
      <formula>"K"</formula>
    </cfRule>
    <cfRule type="cellIs" dxfId="595" priority="724" operator="equal">
      <formula>"L"</formula>
    </cfRule>
  </conditionalFormatting>
  <conditionalFormatting sqref="AR579:AR580">
    <cfRule type="cellIs" dxfId="594" priority="719" operator="equal">
      <formula>"B"</formula>
    </cfRule>
  </conditionalFormatting>
  <conditionalFormatting sqref="AR582">
    <cfRule type="cellIs" dxfId="593" priority="708" operator="equal">
      <formula>"J"</formula>
    </cfRule>
    <cfRule type="cellIs" dxfId="592" priority="709" operator="equal">
      <formula>6</formula>
    </cfRule>
    <cfRule type="cellIs" dxfId="591" priority="710" operator="equal">
      <formula>"Q"</formula>
    </cfRule>
    <cfRule type="cellIs" dxfId="590" priority="711" operator="equal">
      <formula>"K"</formula>
    </cfRule>
    <cfRule type="cellIs" dxfId="589" priority="712" operator="equal">
      <formula>"L"</formula>
    </cfRule>
  </conditionalFormatting>
  <conditionalFormatting sqref="AR582">
    <cfRule type="cellIs" dxfId="588" priority="707" operator="equal">
      <formula>"B"</formula>
    </cfRule>
  </conditionalFormatting>
  <conditionalFormatting sqref="AR584:AR586">
    <cfRule type="cellIs" dxfId="587" priority="696" operator="equal">
      <formula>"J"</formula>
    </cfRule>
    <cfRule type="cellIs" dxfId="586" priority="697" operator="equal">
      <formula>6</formula>
    </cfRule>
    <cfRule type="cellIs" dxfId="585" priority="698" operator="equal">
      <formula>"Q"</formula>
    </cfRule>
    <cfRule type="cellIs" dxfId="584" priority="699" operator="equal">
      <formula>"K"</formula>
    </cfRule>
    <cfRule type="cellIs" dxfId="583" priority="700" operator="equal">
      <formula>"L"</formula>
    </cfRule>
  </conditionalFormatting>
  <conditionalFormatting sqref="AR584:AR586">
    <cfRule type="cellIs" dxfId="582" priority="695" operator="equal">
      <formula>"B"</formula>
    </cfRule>
  </conditionalFormatting>
  <conditionalFormatting sqref="AR589:AR607">
    <cfRule type="cellIs" dxfId="581" priority="684" operator="equal">
      <formula>"J"</formula>
    </cfRule>
    <cfRule type="cellIs" dxfId="580" priority="685" operator="equal">
      <formula>6</formula>
    </cfRule>
    <cfRule type="cellIs" dxfId="579" priority="686" operator="equal">
      <formula>"Q"</formula>
    </cfRule>
    <cfRule type="cellIs" dxfId="578" priority="687" operator="equal">
      <formula>"K"</formula>
    </cfRule>
    <cfRule type="cellIs" dxfId="577" priority="688" operator="equal">
      <formula>"L"</formula>
    </cfRule>
  </conditionalFormatting>
  <conditionalFormatting sqref="AR589:AR607">
    <cfRule type="cellIs" dxfId="576" priority="683" operator="equal">
      <formula>"B"</formula>
    </cfRule>
  </conditionalFormatting>
  <conditionalFormatting sqref="AR609:AR612">
    <cfRule type="cellIs" dxfId="575" priority="672" operator="equal">
      <formula>"J"</formula>
    </cfRule>
    <cfRule type="cellIs" dxfId="574" priority="673" operator="equal">
      <formula>6</formula>
    </cfRule>
    <cfRule type="cellIs" dxfId="573" priority="674" operator="equal">
      <formula>"Q"</formula>
    </cfRule>
    <cfRule type="cellIs" dxfId="572" priority="675" operator="equal">
      <formula>"K"</formula>
    </cfRule>
    <cfRule type="cellIs" dxfId="571" priority="676" operator="equal">
      <formula>"L"</formula>
    </cfRule>
  </conditionalFormatting>
  <conditionalFormatting sqref="AR609:AR612">
    <cfRule type="cellIs" dxfId="570" priority="671" operator="equal">
      <formula>"B"</formula>
    </cfRule>
  </conditionalFormatting>
  <conditionalFormatting sqref="AR614:AR627">
    <cfRule type="cellIs" dxfId="569" priority="660" operator="equal">
      <formula>"J"</formula>
    </cfRule>
    <cfRule type="cellIs" dxfId="568" priority="661" operator="equal">
      <formula>6</formula>
    </cfRule>
    <cfRule type="cellIs" dxfId="567" priority="662" operator="equal">
      <formula>"Q"</formula>
    </cfRule>
    <cfRule type="cellIs" dxfId="566" priority="663" operator="equal">
      <formula>"K"</formula>
    </cfRule>
    <cfRule type="cellIs" dxfId="565" priority="664" operator="equal">
      <formula>"L"</formula>
    </cfRule>
  </conditionalFormatting>
  <conditionalFormatting sqref="AR614:AR627">
    <cfRule type="cellIs" dxfId="564" priority="659" operator="equal">
      <formula>"B"</formula>
    </cfRule>
  </conditionalFormatting>
  <conditionalFormatting sqref="AR630:AR634">
    <cfRule type="cellIs" dxfId="563" priority="648" operator="equal">
      <formula>"J"</formula>
    </cfRule>
    <cfRule type="cellIs" dxfId="562" priority="649" operator="equal">
      <formula>6</formula>
    </cfRule>
    <cfRule type="cellIs" dxfId="561" priority="650" operator="equal">
      <formula>"Q"</formula>
    </cfRule>
    <cfRule type="cellIs" dxfId="560" priority="651" operator="equal">
      <formula>"K"</formula>
    </cfRule>
    <cfRule type="cellIs" dxfId="559" priority="652" operator="equal">
      <formula>"L"</formula>
    </cfRule>
  </conditionalFormatting>
  <conditionalFormatting sqref="AR630:AR634">
    <cfRule type="cellIs" dxfId="558" priority="647" operator="equal">
      <formula>"B"</formula>
    </cfRule>
  </conditionalFormatting>
  <conditionalFormatting sqref="AR636:AR640">
    <cfRule type="cellIs" dxfId="557" priority="636" operator="equal">
      <formula>"J"</formula>
    </cfRule>
    <cfRule type="cellIs" dxfId="556" priority="637" operator="equal">
      <formula>6</formula>
    </cfRule>
    <cfRule type="cellIs" dxfId="555" priority="638" operator="equal">
      <formula>"Q"</formula>
    </cfRule>
    <cfRule type="cellIs" dxfId="554" priority="639" operator="equal">
      <formula>"K"</formula>
    </cfRule>
    <cfRule type="cellIs" dxfId="553" priority="640" operator="equal">
      <formula>"L"</formula>
    </cfRule>
  </conditionalFormatting>
  <conditionalFormatting sqref="AR636:AR640">
    <cfRule type="cellIs" dxfId="552" priority="635" operator="equal">
      <formula>"B"</formula>
    </cfRule>
  </conditionalFormatting>
  <conditionalFormatting sqref="AR643:AR649">
    <cfRule type="cellIs" dxfId="551" priority="624" operator="equal">
      <formula>"J"</formula>
    </cfRule>
    <cfRule type="cellIs" dxfId="550" priority="625" operator="equal">
      <formula>6</formula>
    </cfRule>
    <cfRule type="cellIs" dxfId="549" priority="626" operator="equal">
      <formula>"Q"</formula>
    </cfRule>
    <cfRule type="cellIs" dxfId="548" priority="627" operator="equal">
      <formula>"K"</formula>
    </cfRule>
    <cfRule type="cellIs" dxfId="547" priority="628" operator="equal">
      <formula>"L"</formula>
    </cfRule>
  </conditionalFormatting>
  <conditionalFormatting sqref="AR643:AR649">
    <cfRule type="cellIs" dxfId="546" priority="623" operator="equal">
      <formula>"B"</formula>
    </cfRule>
  </conditionalFormatting>
  <conditionalFormatting sqref="AR651:AR669">
    <cfRule type="cellIs" dxfId="545" priority="612" operator="equal">
      <formula>"J"</formula>
    </cfRule>
    <cfRule type="cellIs" dxfId="544" priority="613" operator="equal">
      <formula>6</formula>
    </cfRule>
    <cfRule type="cellIs" dxfId="543" priority="614" operator="equal">
      <formula>"Q"</formula>
    </cfRule>
    <cfRule type="cellIs" dxfId="542" priority="615" operator="equal">
      <formula>"K"</formula>
    </cfRule>
    <cfRule type="cellIs" dxfId="541" priority="616" operator="equal">
      <formula>"L"</formula>
    </cfRule>
  </conditionalFormatting>
  <conditionalFormatting sqref="AR651:AR669">
    <cfRule type="cellIs" dxfId="540" priority="611" operator="equal">
      <formula>"B"</formula>
    </cfRule>
  </conditionalFormatting>
  <conditionalFormatting sqref="AR671:AR677">
    <cfRule type="cellIs" dxfId="539" priority="600" operator="equal">
      <formula>"J"</formula>
    </cfRule>
    <cfRule type="cellIs" dxfId="538" priority="601" operator="equal">
      <formula>6</formula>
    </cfRule>
    <cfRule type="cellIs" dxfId="537" priority="602" operator="equal">
      <formula>"Q"</formula>
    </cfRule>
    <cfRule type="cellIs" dxfId="536" priority="603" operator="equal">
      <formula>"K"</formula>
    </cfRule>
    <cfRule type="cellIs" dxfId="535" priority="604" operator="equal">
      <formula>"L"</formula>
    </cfRule>
  </conditionalFormatting>
  <conditionalFormatting sqref="AR671:AR677">
    <cfRule type="cellIs" dxfId="534" priority="599" operator="equal">
      <formula>"B"</formula>
    </cfRule>
  </conditionalFormatting>
  <conditionalFormatting sqref="AQ679:AQ687">
    <cfRule type="cellIs" dxfId="533" priority="593" operator="equal">
      <formula>"TERMINADA"</formula>
    </cfRule>
    <cfRule type="cellIs" dxfId="532" priority="594" operator="equal">
      <formula>"GESTIÓN NORMAL"</formula>
    </cfRule>
    <cfRule type="cellIs" dxfId="531" priority="595" operator="equal">
      <formula>"SIN INICIAR"</formula>
    </cfRule>
    <cfRule type="cellIs" dxfId="530" priority="596" operator="equal">
      <formula>"ADELANTADA"</formula>
    </cfRule>
    <cfRule type="containsText" dxfId="529" priority="597" operator="containsText" text="EN PROCESO">
      <formula>NOT(ISERROR(SEARCH("EN PROCESO",AQ679)))</formula>
    </cfRule>
    <cfRule type="cellIs" dxfId="528" priority="598" operator="equal">
      <formula>"CRÍTICA"</formula>
    </cfRule>
  </conditionalFormatting>
  <conditionalFormatting sqref="AR679:AR687">
    <cfRule type="cellIs" dxfId="527" priority="588" operator="equal">
      <formula>"J"</formula>
    </cfRule>
    <cfRule type="cellIs" dxfId="526" priority="589" operator="equal">
      <formula>6</formula>
    </cfRule>
    <cfRule type="cellIs" dxfId="525" priority="590" operator="equal">
      <formula>"Q"</formula>
    </cfRule>
    <cfRule type="cellIs" dxfId="524" priority="591" operator="equal">
      <formula>"K"</formula>
    </cfRule>
    <cfRule type="cellIs" dxfId="523" priority="592" operator="equal">
      <formula>"L"</formula>
    </cfRule>
  </conditionalFormatting>
  <conditionalFormatting sqref="AR679:AR687">
    <cfRule type="cellIs" dxfId="522" priority="587" operator="equal">
      <formula>"B"</formula>
    </cfRule>
  </conditionalFormatting>
  <conditionalFormatting sqref="AQ162:AQ178">
    <cfRule type="cellIs" dxfId="521" priority="473" operator="equal">
      <formula>"TERMINADA"</formula>
    </cfRule>
    <cfRule type="cellIs" dxfId="520" priority="474" operator="equal">
      <formula>"GESTIÓN NORMAL"</formula>
    </cfRule>
    <cfRule type="cellIs" dxfId="519" priority="475" operator="equal">
      <formula>"SIN INICIAR"</formula>
    </cfRule>
    <cfRule type="cellIs" dxfId="518" priority="476" operator="equal">
      <formula>"ADELANTADA"</formula>
    </cfRule>
    <cfRule type="containsText" dxfId="517" priority="477" operator="containsText" text="EN PROCESO">
      <formula>NOT(ISERROR(SEARCH("EN PROCESO",AQ162)))</formula>
    </cfRule>
    <cfRule type="cellIs" dxfId="516" priority="478" operator="equal">
      <formula>"CRÍTICA"</formula>
    </cfRule>
  </conditionalFormatting>
  <conditionalFormatting sqref="AQ43">
    <cfRule type="cellIs" dxfId="515" priority="557" operator="equal">
      <formula>"TERMINADA"</formula>
    </cfRule>
    <cfRule type="cellIs" dxfId="514" priority="558" operator="equal">
      <formula>"GESTIÓN NORMAL"</formula>
    </cfRule>
    <cfRule type="cellIs" dxfId="513" priority="559" operator="equal">
      <formula>"SIN INICIAR"</formula>
    </cfRule>
    <cfRule type="cellIs" dxfId="512" priority="560" operator="equal">
      <formula>"ADELANTADA"</formula>
    </cfRule>
    <cfRule type="containsText" dxfId="511" priority="561" operator="containsText" text="EN PROCESO">
      <formula>NOT(ISERROR(SEARCH("EN PROCESO",AQ43)))</formula>
    </cfRule>
    <cfRule type="cellIs" dxfId="510" priority="562" operator="equal">
      <formula>"CRÍTICA"</formula>
    </cfRule>
  </conditionalFormatting>
  <conditionalFormatting sqref="AQ45:AQ47">
    <cfRule type="cellIs" dxfId="509" priority="551" operator="equal">
      <formula>"TERMINADA"</formula>
    </cfRule>
    <cfRule type="cellIs" dxfId="508" priority="552" operator="equal">
      <formula>"GESTIÓN NORMAL"</formula>
    </cfRule>
    <cfRule type="cellIs" dxfId="507" priority="553" operator="equal">
      <formula>"SIN INICIAR"</formula>
    </cfRule>
    <cfRule type="cellIs" dxfId="506" priority="554" operator="equal">
      <formula>"ADELANTADA"</formula>
    </cfRule>
    <cfRule type="containsText" dxfId="505" priority="555" operator="containsText" text="EN PROCESO">
      <formula>NOT(ISERROR(SEARCH("EN PROCESO",AQ45)))</formula>
    </cfRule>
    <cfRule type="cellIs" dxfId="504" priority="556" operator="equal">
      <formula>"CRÍTICA"</formula>
    </cfRule>
  </conditionalFormatting>
  <conditionalFormatting sqref="AQ49:AQ51">
    <cfRule type="cellIs" dxfId="503" priority="545" operator="equal">
      <formula>"TERMINADA"</formula>
    </cfRule>
    <cfRule type="cellIs" dxfId="502" priority="546" operator="equal">
      <formula>"GESTIÓN NORMAL"</formula>
    </cfRule>
    <cfRule type="cellIs" dxfId="501" priority="547" operator="equal">
      <formula>"SIN INICIAR"</formula>
    </cfRule>
    <cfRule type="cellIs" dxfId="500" priority="548" operator="equal">
      <formula>"ADELANTADA"</formula>
    </cfRule>
    <cfRule type="containsText" dxfId="499" priority="549" operator="containsText" text="EN PROCESO">
      <formula>NOT(ISERROR(SEARCH("EN PROCESO",AQ49)))</formula>
    </cfRule>
    <cfRule type="cellIs" dxfId="498" priority="550" operator="equal">
      <formula>"CRÍTICA"</formula>
    </cfRule>
  </conditionalFormatting>
  <conditionalFormatting sqref="AQ53:AQ54">
    <cfRule type="cellIs" dxfId="497" priority="539" operator="equal">
      <formula>"TERMINADA"</formula>
    </cfRule>
    <cfRule type="cellIs" dxfId="496" priority="540" operator="equal">
      <formula>"GESTIÓN NORMAL"</formula>
    </cfRule>
    <cfRule type="cellIs" dxfId="495" priority="541" operator="equal">
      <formula>"SIN INICIAR"</formula>
    </cfRule>
    <cfRule type="cellIs" dxfId="494" priority="542" operator="equal">
      <formula>"ADELANTADA"</formula>
    </cfRule>
    <cfRule type="containsText" dxfId="493" priority="543" operator="containsText" text="EN PROCESO">
      <formula>NOT(ISERROR(SEARCH("EN PROCESO",AQ53)))</formula>
    </cfRule>
    <cfRule type="cellIs" dxfId="492" priority="544" operator="equal">
      <formula>"CRÍTICA"</formula>
    </cfRule>
  </conditionalFormatting>
  <conditionalFormatting sqref="AQ56:AQ58">
    <cfRule type="cellIs" dxfId="491" priority="533" operator="equal">
      <formula>"TERMINADA"</formula>
    </cfRule>
    <cfRule type="cellIs" dxfId="490" priority="534" operator="equal">
      <formula>"GESTIÓN NORMAL"</formula>
    </cfRule>
    <cfRule type="cellIs" dxfId="489" priority="535" operator="equal">
      <formula>"SIN INICIAR"</formula>
    </cfRule>
    <cfRule type="cellIs" dxfId="488" priority="536" operator="equal">
      <formula>"ADELANTADA"</formula>
    </cfRule>
    <cfRule type="containsText" dxfId="487" priority="537" operator="containsText" text="EN PROCESO">
      <formula>NOT(ISERROR(SEARCH("EN PROCESO",AQ56)))</formula>
    </cfRule>
    <cfRule type="cellIs" dxfId="486" priority="538" operator="equal">
      <formula>"CRÍTICA"</formula>
    </cfRule>
  </conditionalFormatting>
  <conditionalFormatting sqref="AQ61:AQ67">
    <cfRule type="cellIs" dxfId="485" priority="527" operator="equal">
      <formula>"TERMINADA"</formula>
    </cfRule>
    <cfRule type="cellIs" dxfId="484" priority="528" operator="equal">
      <formula>"GESTIÓN NORMAL"</formula>
    </cfRule>
    <cfRule type="cellIs" dxfId="483" priority="529" operator="equal">
      <formula>"SIN INICIAR"</formula>
    </cfRule>
    <cfRule type="cellIs" dxfId="482" priority="530" operator="equal">
      <formula>"ADELANTADA"</formula>
    </cfRule>
    <cfRule type="containsText" dxfId="481" priority="531" operator="containsText" text="EN PROCESO">
      <formula>NOT(ISERROR(SEARCH("EN PROCESO",AQ61)))</formula>
    </cfRule>
    <cfRule type="cellIs" dxfId="480" priority="532" operator="equal">
      <formula>"CRÍTICA"</formula>
    </cfRule>
  </conditionalFormatting>
  <conditionalFormatting sqref="AQ69:AQ77">
    <cfRule type="cellIs" dxfId="479" priority="521" operator="equal">
      <formula>"TERMINADA"</formula>
    </cfRule>
    <cfRule type="cellIs" dxfId="478" priority="522" operator="equal">
      <formula>"GESTIÓN NORMAL"</formula>
    </cfRule>
    <cfRule type="cellIs" dxfId="477" priority="523" operator="equal">
      <formula>"SIN INICIAR"</formula>
    </cfRule>
    <cfRule type="cellIs" dxfId="476" priority="524" operator="equal">
      <formula>"ADELANTADA"</formula>
    </cfRule>
    <cfRule type="containsText" dxfId="475" priority="525" operator="containsText" text="EN PROCESO">
      <formula>NOT(ISERROR(SEARCH("EN PROCESO",AQ69)))</formula>
    </cfRule>
    <cfRule type="cellIs" dxfId="474" priority="526" operator="equal">
      <formula>"CRÍTICA"</formula>
    </cfRule>
  </conditionalFormatting>
  <conditionalFormatting sqref="AQ80">
    <cfRule type="cellIs" dxfId="473" priority="515" operator="equal">
      <formula>"TERMINADA"</formula>
    </cfRule>
    <cfRule type="cellIs" dxfId="472" priority="516" operator="equal">
      <formula>"GESTIÓN NORMAL"</formula>
    </cfRule>
    <cfRule type="cellIs" dxfId="471" priority="517" operator="equal">
      <formula>"SIN INICIAR"</formula>
    </cfRule>
    <cfRule type="cellIs" dxfId="470" priority="518" operator="equal">
      <formula>"ADELANTADA"</formula>
    </cfRule>
    <cfRule type="containsText" dxfId="469" priority="519" operator="containsText" text="EN PROCESO">
      <formula>NOT(ISERROR(SEARCH("EN PROCESO",AQ80)))</formula>
    </cfRule>
    <cfRule type="cellIs" dxfId="468" priority="520" operator="equal">
      <formula>"CRÍTICA"</formula>
    </cfRule>
  </conditionalFormatting>
  <conditionalFormatting sqref="AQ82:AQ86">
    <cfRule type="cellIs" dxfId="467" priority="509" operator="equal">
      <formula>"TERMINADA"</formula>
    </cfRule>
    <cfRule type="cellIs" dxfId="466" priority="510" operator="equal">
      <formula>"GESTIÓN NORMAL"</formula>
    </cfRule>
    <cfRule type="cellIs" dxfId="465" priority="511" operator="equal">
      <formula>"SIN INICIAR"</formula>
    </cfRule>
    <cfRule type="cellIs" dxfId="464" priority="512" operator="equal">
      <formula>"ADELANTADA"</formula>
    </cfRule>
    <cfRule type="containsText" dxfId="463" priority="513" operator="containsText" text="EN PROCESO">
      <formula>NOT(ISERROR(SEARCH("EN PROCESO",AQ82)))</formula>
    </cfRule>
    <cfRule type="cellIs" dxfId="462" priority="514" operator="equal">
      <formula>"CRÍTICA"</formula>
    </cfRule>
  </conditionalFormatting>
  <conditionalFormatting sqref="AQ88">
    <cfRule type="cellIs" dxfId="461" priority="503" operator="equal">
      <formula>"TERMINADA"</formula>
    </cfRule>
    <cfRule type="cellIs" dxfId="460" priority="504" operator="equal">
      <formula>"GESTIÓN NORMAL"</formula>
    </cfRule>
    <cfRule type="cellIs" dxfId="459" priority="505" operator="equal">
      <formula>"SIN INICIAR"</formula>
    </cfRule>
    <cfRule type="cellIs" dxfId="458" priority="506" operator="equal">
      <formula>"ADELANTADA"</formula>
    </cfRule>
    <cfRule type="containsText" dxfId="457" priority="507" operator="containsText" text="EN PROCESO">
      <formula>NOT(ISERROR(SEARCH("EN PROCESO",AQ88)))</formula>
    </cfRule>
    <cfRule type="cellIs" dxfId="456" priority="508" operator="equal">
      <formula>"CRÍTICA"</formula>
    </cfRule>
  </conditionalFormatting>
  <conditionalFormatting sqref="AQ90:AQ96">
    <cfRule type="cellIs" dxfId="455" priority="497" operator="equal">
      <formula>"TERMINADA"</formula>
    </cfRule>
    <cfRule type="cellIs" dxfId="454" priority="498" operator="equal">
      <formula>"GESTIÓN NORMAL"</formula>
    </cfRule>
    <cfRule type="cellIs" dxfId="453" priority="499" operator="equal">
      <formula>"SIN INICIAR"</formula>
    </cfRule>
    <cfRule type="cellIs" dxfId="452" priority="500" operator="equal">
      <formula>"ADELANTADA"</formula>
    </cfRule>
    <cfRule type="containsText" dxfId="451" priority="501" operator="containsText" text="EN PROCESO">
      <formula>NOT(ISERROR(SEARCH("EN PROCESO",AQ90)))</formula>
    </cfRule>
    <cfRule type="cellIs" dxfId="450" priority="502" operator="equal">
      <formula>"CRÍTICA"</formula>
    </cfRule>
  </conditionalFormatting>
  <conditionalFormatting sqref="AQ100:AQ120">
    <cfRule type="cellIs" dxfId="449" priority="491" operator="equal">
      <formula>"TERMINADA"</formula>
    </cfRule>
    <cfRule type="cellIs" dxfId="448" priority="492" operator="equal">
      <formula>"GESTIÓN NORMAL"</formula>
    </cfRule>
    <cfRule type="cellIs" dxfId="447" priority="493" operator="equal">
      <formula>"SIN INICIAR"</formula>
    </cfRule>
    <cfRule type="cellIs" dxfId="446" priority="494" operator="equal">
      <formula>"ADELANTADA"</formula>
    </cfRule>
    <cfRule type="containsText" dxfId="445" priority="495" operator="containsText" text="EN PROCESO">
      <formula>NOT(ISERROR(SEARCH("EN PROCESO",AQ100)))</formula>
    </cfRule>
    <cfRule type="cellIs" dxfId="444" priority="496" operator="equal">
      <formula>"CRÍTICA"</formula>
    </cfRule>
  </conditionalFormatting>
  <conditionalFormatting sqref="AQ180:AQ196">
    <cfRule type="cellIs" dxfId="443" priority="467" operator="equal">
      <formula>"TERMINADA"</formula>
    </cfRule>
    <cfRule type="cellIs" dxfId="442" priority="468" operator="equal">
      <formula>"GESTIÓN NORMAL"</formula>
    </cfRule>
    <cfRule type="cellIs" dxfId="441" priority="469" operator="equal">
      <formula>"SIN INICIAR"</formula>
    </cfRule>
    <cfRule type="cellIs" dxfId="440" priority="470" operator="equal">
      <formula>"ADELANTADA"</formula>
    </cfRule>
    <cfRule type="containsText" dxfId="439" priority="471" operator="containsText" text="EN PROCESO">
      <formula>NOT(ISERROR(SEARCH("EN PROCESO",AQ180)))</formula>
    </cfRule>
    <cfRule type="cellIs" dxfId="438" priority="472" operator="equal">
      <formula>"CRÍTICA"</formula>
    </cfRule>
  </conditionalFormatting>
  <conditionalFormatting sqref="AQ122:AQ125">
    <cfRule type="cellIs" dxfId="437" priority="485" operator="equal">
      <formula>"TERMINADA"</formula>
    </cfRule>
    <cfRule type="cellIs" dxfId="436" priority="486" operator="equal">
      <formula>"GESTIÓN NORMAL"</formula>
    </cfRule>
    <cfRule type="cellIs" dxfId="435" priority="487" operator="equal">
      <formula>"SIN INICIAR"</formula>
    </cfRule>
    <cfRule type="cellIs" dxfId="434" priority="488" operator="equal">
      <formula>"ADELANTADA"</formula>
    </cfRule>
    <cfRule type="containsText" dxfId="433" priority="489" operator="containsText" text="EN PROCESO">
      <formula>NOT(ISERROR(SEARCH("EN PROCESO",AQ122)))</formula>
    </cfRule>
    <cfRule type="cellIs" dxfId="432" priority="490" operator="equal">
      <formula>"CRÍTICA"</formula>
    </cfRule>
  </conditionalFormatting>
  <conditionalFormatting sqref="AQ128:AQ160">
    <cfRule type="cellIs" dxfId="431" priority="479" operator="equal">
      <formula>"TERMINADA"</formula>
    </cfRule>
    <cfRule type="cellIs" dxfId="430" priority="480" operator="equal">
      <formula>"GESTIÓN NORMAL"</formula>
    </cfRule>
    <cfRule type="cellIs" dxfId="429" priority="481" operator="equal">
      <formula>"SIN INICIAR"</formula>
    </cfRule>
    <cfRule type="cellIs" dxfId="428" priority="482" operator="equal">
      <formula>"ADELANTADA"</formula>
    </cfRule>
    <cfRule type="containsText" dxfId="427" priority="483" operator="containsText" text="EN PROCESO">
      <formula>NOT(ISERROR(SEARCH("EN PROCESO",AQ128)))</formula>
    </cfRule>
    <cfRule type="cellIs" dxfId="426" priority="484" operator="equal">
      <formula>"CRÍTICA"</formula>
    </cfRule>
  </conditionalFormatting>
  <conditionalFormatting sqref="AQ13:AQ22">
    <cfRule type="cellIs" dxfId="425" priority="461" operator="equal">
      <formula>"TERMINADA"</formula>
    </cfRule>
    <cfRule type="cellIs" dxfId="424" priority="462" operator="equal">
      <formula>"GESTIÓN NORMAL"</formula>
    </cfRule>
    <cfRule type="cellIs" dxfId="423" priority="463" operator="equal">
      <formula>"SIN INICIAR"</formula>
    </cfRule>
    <cfRule type="cellIs" dxfId="422" priority="464" operator="equal">
      <formula>"ADELANTADA"</formula>
    </cfRule>
    <cfRule type="containsText" dxfId="421" priority="465" operator="containsText" text="EN PROCESO">
      <formula>NOT(ISERROR(SEARCH("EN PROCESO",AQ13)))</formula>
    </cfRule>
    <cfRule type="cellIs" dxfId="420" priority="466" operator="equal">
      <formula>"CRÍTICA"</formula>
    </cfRule>
  </conditionalFormatting>
  <conditionalFormatting sqref="AQ24">
    <cfRule type="cellIs" dxfId="419" priority="455" operator="equal">
      <formula>"TERMINADA"</formula>
    </cfRule>
    <cfRule type="cellIs" dxfId="418" priority="456" operator="equal">
      <formula>"GESTIÓN NORMAL"</formula>
    </cfRule>
    <cfRule type="cellIs" dxfId="417" priority="457" operator="equal">
      <formula>"SIN INICIAR"</formula>
    </cfRule>
    <cfRule type="cellIs" dxfId="416" priority="458" operator="equal">
      <formula>"ADELANTADA"</formula>
    </cfRule>
    <cfRule type="containsText" dxfId="415" priority="459" operator="containsText" text="EN PROCESO">
      <formula>NOT(ISERROR(SEARCH("EN PROCESO",AQ24)))</formula>
    </cfRule>
    <cfRule type="cellIs" dxfId="414" priority="460" operator="equal">
      <formula>"CRÍTICA"</formula>
    </cfRule>
  </conditionalFormatting>
  <conditionalFormatting sqref="AQ25:AQ40">
    <cfRule type="cellIs" dxfId="413" priority="449" operator="equal">
      <formula>"TERMINADA"</formula>
    </cfRule>
    <cfRule type="cellIs" dxfId="412" priority="450" operator="equal">
      <formula>"GESTIÓN NORMAL"</formula>
    </cfRule>
    <cfRule type="cellIs" dxfId="411" priority="451" operator="equal">
      <formula>"SIN INICIAR"</formula>
    </cfRule>
    <cfRule type="cellIs" dxfId="410" priority="452" operator="equal">
      <formula>"ADELANTADA"</formula>
    </cfRule>
    <cfRule type="containsText" dxfId="409" priority="453" operator="containsText" text="EN PROCESO">
      <formula>NOT(ISERROR(SEARCH("EN PROCESO",AQ25)))</formula>
    </cfRule>
    <cfRule type="cellIs" dxfId="408" priority="454" operator="equal">
      <formula>"CRÍTICA"</formula>
    </cfRule>
  </conditionalFormatting>
  <conditionalFormatting sqref="AQ198:AQ217">
    <cfRule type="cellIs" dxfId="407" priority="443" operator="equal">
      <formula>"TERMINADA"</formula>
    </cfRule>
    <cfRule type="cellIs" dxfId="406" priority="444" operator="equal">
      <formula>"GESTIÓN NORMAL"</formula>
    </cfRule>
    <cfRule type="cellIs" dxfId="405" priority="445" operator="equal">
      <formula>"SIN INICIAR"</formula>
    </cfRule>
    <cfRule type="cellIs" dxfId="404" priority="446" operator="equal">
      <formula>"ADELANTADA"</formula>
    </cfRule>
    <cfRule type="containsText" dxfId="403" priority="447" operator="containsText" text="EN PROCESO">
      <formula>NOT(ISERROR(SEARCH("EN PROCESO",AQ198)))</formula>
    </cfRule>
    <cfRule type="cellIs" dxfId="402" priority="448" operator="equal">
      <formula>"CRÍTICA"</formula>
    </cfRule>
  </conditionalFormatting>
  <conditionalFormatting sqref="AQ219:AQ224">
    <cfRule type="cellIs" dxfId="401" priority="437" operator="equal">
      <formula>"TERMINADA"</formula>
    </cfRule>
    <cfRule type="cellIs" dxfId="400" priority="438" operator="equal">
      <formula>"GESTIÓN NORMAL"</formula>
    </cfRule>
    <cfRule type="cellIs" dxfId="399" priority="439" operator="equal">
      <formula>"SIN INICIAR"</formula>
    </cfRule>
    <cfRule type="cellIs" dxfId="398" priority="440" operator="equal">
      <formula>"ADELANTADA"</formula>
    </cfRule>
    <cfRule type="containsText" dxfId="397" priority="441" operator="containsText" text="EN PROCESO">
      <formula>NOT(ISERROR(SEARCH("EN PROCESO",AQ219)))</formula>
    </cfRule>
    <cfRule type="cellIs" dxfId="396" priority="442" operator="equal">
      <formula>"CRÍTICA"</formula>
    </cfRule>
  </conditionalFormatting>
  <conditionalFormatting sqref="AQ227:AQ249">
    <cfRule type="cellIs" dxfId="395" priority="431" operator="equal">
      <formula>"TERMINADA"</formula>
    </cfRule>
    <cfRule type="cellIs" dxfId="394" priority="432" operator="equal">
      <formula>"GESTIÓN NORMAL"</formula>
    </cfRule>
    <cfRule type="cellIs" dxfId="393" priority="433" operator="equal">
      <formula>"SIN INICIAR"</formula>
    </cfRule>
    <cfRule type="cellIs" dxfId="392" priority="434" operator="equal">
      <formula>"ADELANTADA"</formula>
    </cfRule>
    <cfRule type="containsText" dxfId="391" priority="435" operator="containsText" text="EN PROCESO">
      <formula>NOT(ISERROR(SEARCH("EN PROCESO",AQ227)))</formula>
    </cfRule>
    <cfRule type="cellIs" dxfId="390" priority="436" operator="equal">
      <formula>"CRÍTICA"</formula>
    </cfRule>
  </conditionalFormatting>
  <conditionalFormatting sqref="AQ251:AQ255">
    <cfRule type="cellIs" dxfId="389" priority="425" operator="equal">
      <formula>"TERMINADA"</formula>
    </cfRule>
    <cfRule type="cellIs" dxfId="388" priority="426" operator="equal">
      <formula>"GESTIÓN NORMAL"</formula>
    </cfRule>
    <cfRule type="cellIs" dxfId="387" priority="427" operator="equal">
      <formula>"SIN INICIAR"</formula>
    </cfRule>
    <cfRule type="cellIs" dxfId="386" priority="428" operator="equal">
      <formula>"ADELANTADA"</formula>
    </cfRule>
    <cfRule type="containsText" dxfId="385" priority="429" operator="containsText" text="EN PROCESO">
      <formula>NOT(ISERROR(SEARCH("EN PROCESO",AQ251)))</formula>
    </cfRule>
    <cfRule type="cellIs" dxfId="384" priority="430" operator="equal">
      <formula>"CRÍTICA"</formula>
    </cfRule>
  </conditionalFormatting>
  <conditionalFormatting sqref="AQ262:AQ270">
    <cfRule type="cellIs" dxfId="383" priority="419" operator="equal">
      <formula>"TERMINADA"</formula>
    </cfRule>
    <cfRule type="cellIs" dxfId="382" priority="420" operator="equal">
      <formula>"GESTIÓN NORMAL"</formula>
    </cfRule>
    <cfRule type="cellIs" dxfId="381" priority="421" operator="equal">
      <formula>"SIN INICIAR"</formula>
    </cfRule>
    <cfRule type="cellIs" dxfId="380" priority="422" operator="equal">
      <formula>"ADELANTADA"</formula>
    </cfRule>
    <cfRule type="containsText" dxfId="379" priority="423" operator="containsText" text="EN PROCESO">
      <formula>NOT(ISERROR(SEARCH("EN PROCESO",AQ262)))</formula>
    </cfRule>
    <cfRule type="cellIs" dxfId="378" priority="424" operator="equal">
      <formula>"CRÍTICA"</formula>
    </cfRule>
  </conditionalFormatting>
  <conditionalFormatting sqref="AQ272:AQ285">
    <cfRule type="cellIs" dxfId="377" priority="413" operator="equal">
      <formula>"TERMINADA"</formula>
    </cfRule>
    <cfRule type="cellIs" dxfId="376" priority="414" operator="equal">
      <formula>"GESTIÓN NORMAL"</formula>
    </cfRule>
    <cfRule type="cellIs" dxfId="375" priority="415" operator="equal">
      <formula>"SIN INICIAR"</formula>
    </cfRule>
    <cfRule type="cellIs" dxfId="374" priority="416" operator="equal">
      <formula>"ADELANTADA"</formula>
    </cfRule>
    <cfRule type="containsText" dxfId="373" priority="417" operator="containsText" text="EN PROCESO">
      <formula>NOT(ISERROR(SEARCH("EN PROCESO",AQ272)))</formula>
    </cfRule>
    <cfRule type="cellIs" dxfId="372" priority="418" operator="equal">
      <formula>"CRÍTICA"</formula>
    </cfRule>
  </conditionalFormatting>
  <conditionalFormatting sqref="AQ287:AQ294">
    <cfRule type="cellIs" dxfId="371" priority="407" operator="equal">
      <formula>"TERMINADA"</formula>
    </cfRule>
    <cfRule type="cellIs" dxfId="370" priority="408" operator="equal">
      <formula>"GESTIÓN NORMAL"</formula>
    </cfRule>
    <cfRule type="cellIs" dxfId="369" priority="409" operator="equal">
      <formula>"SIN INICIAR"</formula>
    </cfRule>
    <cfRule type="cellIs" dxfId="368" priority="410" operator="equal">
      <formula>"ADELANTADA"</formula>
    </cfRule>
    <cfRule type="containsText" dxfId="367" priority="411" operator="containsText" text="EN PROCESO">
      <formula>NOT(ISERROR(SEARCH("EN PROCESO",AQ287)))</formula>
    </cfRule>
    <cfRule type="cellIs" dxfId="366" priority="412" operator="equal">
      <formula>"CRÍTICA"</formula>
    </cfRule>
  </conditionalFormatting>
  <conditionalFormatting sqref="AQ296:AQ356">
    <cfRule type="cellIs" dxfId="365" priority="395" operator="equal">
      <formula>"TERMINADA"</formula>
    </cfRule>
    <cfRule type="cellIs" dxfId="364" priority="396" operator="equal">
      <formula>"GESTIÓN NORMAL"</formula>
    </cfRule>
    <cfRule type="cellIs" dxfId="363" priority="397" operator="equal">
      <formula>"SIN INICIAR"</formula>
    </cfRule>
    <cfRule type="cellIs" dxfId="362" priority="398" operator="equal">
      <formula>"ADELANTADA"</formula>
    </cfRule>
    <cfRule type="containsText" dxfId="361" priority="399" operator="containsText" text="EN PROCESO">
      <formula>NOT(ISERROR(SEARCH("EN PROCESO",AQ296)))</formula>
    </cfRule>
    <cfRule type="cellIs" dxfId="360" priority="400" operator="equal">
      <formula>"CRÍTICA"</formula>
    </cfRule>
  </conditionalFormatting>
  <conditionalFormatting sqref="AQ358:AQ378">
    <cfRule type="cellIs" dxfId="359" priority="389" operator="equal">
      <formula>"TERMINADA"</formula>
    </cfRule>
    <cfRule type="cellIs" dxfId="358" priority="390" operator="equal">
      <formula>"GESTIÓN NORMAL"</formula>
    </cfRule>
    <cfRule type="cellIs" dxfId="357" priority="391" operator="equal">
      <formula>"SIN INICIAR"</formula>
    </cfRule>
    <cfRule type="cellIs" dxfId="356" priority="392" operator="equal">
      <formula>"ADELANTADA"</formula>
    </cfRule>
    <cfRule type="containsText" dxfId="355" priority="393" operator="containsText" text="EN PROCESO">
      <formula>NOT(ISERROR(SEARCH("EN PROCESO",AQ358)))</formula>
    </cfRule>
    <cfRule type="cellIs" dxfId="354" priority="394" operator="equal">
      <formula>"CRÍTICA"</formula>
    </cfRule>
  </conditionalFormatting>
  <conditionalFormatting sqref="AQ380:AQ383">
    <cfRule type="cellIs" dxfId="353" priority="383" operator="equal">
      <formula>"TERMINADA"</formula>
    </cfRule>
    <cfRule type="cellIs" dxfId="352" priority="384" operator="equal">
      <formula>"GESTIÓN NORMAL"</formula>
    </cfRule>
    <cfRule type="cellIs" dxfId="351" priority="385" operator="equal">
      <formula>"SIN INICIAR"</formula>
    </cfRule>
    <cfRule type="cellIs" dxfId="350" priority="386" operator="equal">
      <formula>"ADELANTADA"</formula>
    </cfRule>
    <cfRule type="containsText" dxfId="349" priority="387" operator="containsText" text="EN PROCESO">
      <formula>NOT(ISERROR(SEARCH("EN PROCESO",AQ380)))</formula>
    </cfRule>
    <cfRule type="cellIs" dxfId="348" priority="388" operator="equal">
      <formula>"CRÍTICA"</formula>
    </cfRule>
  </conditionalFormatting>
  <conditionalFormatting sqref="AQ385:AQ392">
    <cfRule type="cellIs" dxfId="347" priority="377" operator="equal">
      <formula>"TERMINADA"</formula>
    </cfRule>
    <cfRule type="cellIs" dxfId="346" priority="378" operator="equal">
      <formula>"GESTIÓN NORMAL"</formula>
    </cfRule>
    <cfRule type="cellIs" dxfId="345" priority="379" operator="equal">
      <formula>"SIN INICIAR"</formula>
    </cfRule>
    <cfRule type="cellIs" dxfId="344" priority="380" operator="equal">
      <formula>"ADELANTADA"</formula>
    </cfRule>
    <cfRule type="containsText" dxfId="343" priority="381" operator="containsText" text="EN PROCESO">
      <formula>NOT(ISERROR(SEARCH("EN PROCESO",AQ385)))</formula>
    </cfRule>
    <cfRule type="cellIs" dxfId="342" priority="382" operator="equal">
      <formula>"CRÍTICA"</formula>
    </cfRule>
  </conditionalFormatting>
  <conditionalFormatting sqref="AQ396:AQ401">
    <cfRule type="cellIs" dxfId="341" priority="371" operator="equal">
      <formula>"TERMINADA"</formula>
    </cfRule>
    <cfRule type="cellIs" dxfId="340" priority="372" operator="equal">
      <formula>"GESTIÓN NORMAL"</formula>
    </cfRule>
    <cfRule type="cellIs" dxfId="339" priority="373" operator="equal">
      <formula>"SIN INICIAR"</formula>
    </cfRule>
    <cfRule type="cellIs" dxfId="338" priority="374" operator="equal">
      <formula>"ADELANTADA"</formula>
    </cfRule>
    <cfRule type="containsText" dxfId="337" priority="375" operator="containsText" text="EN PROCESO">
      <formula>NOT(ISERROR(SEARCH("EN PROCESO",AQ396)))</formula>
    </cfRule>
    <cfRule type="cellIs" dxfId="336" priority="376" operator="equal">
      <formula>"CRÍTICA"</formula>
    </cfRule>
  </conditionalFormatting>
  <conditionalFormatting sqref="AQ403:AQ405">
    <cfRule type="cellIs" dxfId="335" priority="365" operator="equal">
      <formula>"TERMINADA"</formula>
    </cfRule>
    <cfRule type="cellIs" dxfId="334" priority="366" operator="equal">
      <formula>"GESTIÓN NORMAL"</formula>
    </cfRule>
    <cfRule type="cellIs" dxfId="333" priority="367" operator="equal">
      <formula>"SIN INICIAR"</formula>
    </cfRule>
    <cfRule type="cellIs" dxfId="332" priority="368" operator="equal">
      <formula>"ADELANTADA"</formula>
    </cfRule>
    <cfRule type="containsText" dxfId="331" priority="369" operator="containsText" text="EN PROCESO">
      <formula>NOT(ISERROR(SEARCH("EN PROCESO",AQ403)))</formula>
    </cfRule>
    <cfRule type="cellIs" dxfId="330" priority="370" operator="equal">
      <formula>"CRÍTICA"</formula>
    </cfRule>
  </conditionalFormatting>
  <conditionalFormatting sqref="AQ408">
    <cfRule type="cellIs" dxfId="329" priority="359" operator="equal">
      <formula>"TERMINADA"</formula>
    </cfRule>
    <cfRule type="cellIs" dxfId="328" priority="360" operator="equal">
      <formula>"GESTIÓN NORMAL"</formula>
    </cfRule>
    <cfRule type="cellIs" dxfId="327" priority="361" operator="equal">
      <formula>"SIN INICIAR"</formula>
    </cfRule>
    <cfRule type="cellIs" dxfId="326" priority="362" operator="equal">
      <formula>"ADELANTADA"</formula>
    </cfRule>
    <cfRule type="containsText" dxfId="325" priority="363" operator="containsText" text="EN PROCESO">
      <formula>NOT(ISERROR(SEARCH("EN PROCESO",AQ408)))</formula>
    </cfRule>
    <cfRule type="cellIs" dxfId="324" priority="364" operator="equal">
      <formula>"CRÍTICA"</formula>
    </cfRule>
  </conditionalFormatting>
  <conditionalFormatting sqref="AQ411:AQ413">
    <cfRule type="cellIs" dxfId="323" priority="353" operator="equal">
      <formula>"TERMINADA"</formula>
    </cfRule>
    <cfRule type="cellIs" dxfId="322" priority="354" operator="equal">
      <formula>"GESTIÓN NORMAL"</formula>
    </cfRule>
    <cfRule type="cellIs" dxfId="321" priority="355" operator="equal">
      <formula>"SIN INICIAR"</formula>
    </cfRule>
    <cfRule type="cellIs" dxfId="320" priority="356" operator="equal">
      <formula>"ADELANTADA"</formula>
    </cfRule>
    <cfRule type="containsText" dxfId="319" priority="357" operator="containsText" text="EN PROCESO">
      <formula>NOT(ISERROR(SEARCH("EN PROCESO",AQ411)))</formula>
    </cfRule>
    <cfRule type="cellIs" dxfId="318" priority="358" operator="equal">
      <formula>"CRÍTICA"</formula>
    </cfRule>
  </conditionalFormatting>
  <conditionalFormatting sqref="AQ415:AQ438">
    <cfRule type="cellIs" dxfId="317" priority="347" operator="equal">
      <formula>"TERMINADA"</formula>
    </cfRule>
    <cfRule type="cellIs" dxfId="316" priority="348" operator="equal">
      <formula>"GESTIÓN NORMAL"</formula>
    </cfRule>
    <cfRule type="cellIs" dxfId="315" priority="349" operator="equal">
      <formula>"SIN INICIAR"</formula>
    </cfRule>
    <cfRule type="cellIs" dxfId="314" priority="350" operator="equal">
      <formula>"ADELANTADA"</formula>
    </cfRule>
    <cfRule type="containsText" dxfId="313" priority="351" operator="containsText" text="EN PROCESO">
      <formula>NOT(ISERROR(SEARCH("EN PROCESO",AQ415)))</formula>
    </cfRule>
    <cfRule type="cellIs" dxfId="312" priority="352" operator="equal">
      <formula>"CRÍTICA"</formula>
    </cfRule>
  </conditionalFormatting>
  <conditionalFormatting sqref="AQ441:AQ445">
    <cfRule type="cellIs" dxfId="311" priority="341" operator="equal">
      <formula>"TERMINADA"</formula>
    </cfRule>
    <cfRule type="cellIs" dxfId="310" priority="342" operator="equal">
      <formula>"GESTIÓN NORMAL"</formula>
    </cfRule>
    <cfRule type="cellIs" dxfId="309" priority="343" operator="equal">
      <formula>"SIN INICIAR"</formula>
    </cfRule>
    <cfRule type="cellIs" dxfId="308" priority="344" operator="equal">
      <formula>"ADELANTADA"</formula>
    </cfRule>
    <cfRule type="containsText" dxfId="307" priority="345" operator="containsText" text="EN PROCESO">
      <formula>NOT(ISERROR(SEARCH("EN PROCESO",AQ441)))</formula>
    </cfRule>
    <cfRule type="cellIs" dxfId="306" priority="346" operator="equal">
      <formula>"CRÍTICA"</formula>
    </cfRule>
  </conditionalFormatting>
  <conditionalFormatting sqref="AQ447">
    <cfRule type="cellIs" dxfId="305" priority="335" operator="equal">
      <formula>"TERMINADA"</formula>
    </cfRule>
    <cfRule type="cellIs" dxfId="304" priority="336" operator="equal">
      <formula>"GESTIÓN NORMAL"</formula>
    </cfRule>
    <cfRule type="cellIs" dxfId="303" priority="337" operator="equal">
      <formula>"SIN INICIAR"</formula>
    </cfRule>
    <cfRule type="cellIs" dxfId="302" priority="338" operator="equal">
      <formula>"ADELANTADA"</formula>
    </cfRule>
    <cfRule type="containsText" dxfId="301" priority="339" operator="containsText" text="EN PROCESO">
      <formula>NOT(ISERROR(SEARCH("EN PROCESO",AQ447)))</formula>
    </cfRule>
    <cfRule type="cellIs" dxfId="300" priority="340" operator="equal">
      <formula>"CRÍTICA"</formula>
    </cfRule>
  </conditionalFormatting>
  <conditionalFormatting sqref="AQ449:AQ454">
    <cfRule type="cellIs" dxfId="299" priority="329" operator="equal">
      <formula>"TERMINADA"</formula>
    </cfRule>
    <cfRule type="cellIs" dxfId="298" priority="330" operator="equal">
      <formula>"GESTIÓN NORMAL"</formula>
    </cfRule>
    <cfRule type="cellIs" dxfId="297" priority="331" operator="equal">
      <formula>"SIN INICIAR"</formula>
    </cfRule>
    <cfRule type="cellIs" dxfId="296" priority="332" operator="equal">
      <formula>"ADELANTADA"</formula>
    </cfRule>
    <cfRule type="containsText" dxfId="295" priority="333" operator="containsText" text="EN PROCESO">
      <formula>NOT(ISERROR(SEARCH("EN PROCESO",AQ449)))</formula>
    </cfRule>
    <cfRule type="cellIs" dxfId="294" priority="334" operator="equal">
      <formula>"CRÍTICA"</formula>
    </cfRule>
  </conditionalFormatting>
  <conditionalFormatting sqref="AQ456">
    <cfRule type="cellIs" dxfId="293" priority="323" operator="equal">
      <formula>"TERMINADA"</formula>
    </cfRule>
    <cfRule type="cellIs" dxfId="292" priority="324" operator="equal">
      <formula>"GESTIÓN NORMAL"</formula>
    </cfRule>
    <cfRule type="cellIs" dxfId="291" priority="325" operator="equal">
      <formula>"SIN INICIAR"</formula>
    </cfRule>
    <cfRule type="cellIs" dxfId="290" priority="326" operator="equal">
      <formula>"ADELANTADA"</formula>
    </cfRule>
    <cfRule type="containsText" dxfId="289" priority="327" operator="containsText" text="EN PROCESO">
      <formula>NOT(ISERROR(SEARCH("EN PROCESO",AQ456)))</formula>
    </cfRule>
    <cfRule type="cellIs" dxfId="288" priority="328" operator="equal">
      <formula>"CRÍTICA"</formula>
    </cfRule>
  </conditionalFormatting>
  <conditionalFormatting sqref="AQ458:AQ477">
    <cfRule type="cellIs" dxfId="287" priority="317" operator="equal">
      <formula>"TERMINADA"</formula>
    </cfRule>
    <cfRule type="cellIs" dxfId="286" priority="318" operator="equal">
      <formula>"GESTIÓN NORMAL"</formula>
    </cfRule>
    <cfRule type="cellIs" dxfId="285" priority="319" operator="equal">
      <formula>"SIN INICIAR"</formula>
    </cfRule>
    <cfRule type="cellIs" dxfId="284" priority="320" operator="equal">
      <formula>"ADELANTADA"</formula>
    </cfRule>
    <cfRule type="containsText" dxfId="283" priority="321" operator="containsText" text="EN PROCESO">
      <formula>NOT(ISERROR(SEARCH("EN PROCESO",AQ458)))</formula>
    </cfRule>
    <cfRule type="cellIs" dxfId="282" priority="322" operator="equal">
      <formula>"CRÍTICA"</formula>
    </cfRule>
  </conditionalFormatting>
  <conditionalFormatting sqref="AQ479:AQ484">
    <cfRule type="cellIs" dxfId="281" priority="311" operator="equal">
      <formula>"TERMINADA"</formula>
    </cfRule>
    <cfRule type="cellIs" dxfId="280" priority="312" operator="equal">
      <formula>"GESTIÓN NORMAL"</formula>
    </cfRule>
    <cfRule type="cellIs" dxfId="279" priority="313" operator="equal">
      <formula>"SIN INICIAR"</formula>
    </cfRule>
    <cfRule type="cellIs" dxfId="278" priority="314" operator="equal">
      <formula>"ADELANTADA"</formula>
    </cfRule>
    <cfRule type="containsText" dxfId="277" priority="315" operator="containsText" text="EN PROCESO">
      <formula>NOT(ISERROR(SEARCH("EN PROCESO",AQ479)))</formula>
    </cfRule>
    <cfRule type="cellIs" dxfId="276" priority="316" operator="equal">
      <formula>"CRÍTICA"</formula>
    </cfRule>
  </conditionalFormatting>
  <conditionalFormatting sqref="AQ486:AQ488">
    <cfRule type="cellIs" dxfId="275" priority="305" operator="equal">
      <formula>"TERMINADA"</formula>
    </cfRule>
    <cfRule type="cellIs" dxfId="274" priority="306" operator="equal">
      <formula>"GESTIÓN NORMAL"</formula>
    </cfRule>
    <cfRule type="cellIs" dxfId="273" priority="307" operator="equal">
      <formula>"SIN INICIAR"</formula>
    </cfRule>
    <cfRule type="cellIs" dxfId="272" priority="308" operator="equal">
      <formula>"ADELANTADA"</formula>
    </cfRule>
    <cfRule type="containsText" dxfId="271" priority="309" operator="containsText" text="EN PROCESO">
      <formula>NOT(ISERROR(SEARCH("EN PROCESO",AQ486)))</formula>
    </cfRule>
    <cfRule type="cellIs" dxfId="270" priority="310" operator="equal">
      <formula>"CRÍTICA"</formula>
    </cfRule>
  </conditionalFormatting>
  <conditionalFormatting sqref="AQ491:AQ496">
    <cfRule type="cellIs" dxfId="269" priority="299" operator="equal">
      <formula>"TERMINADA"</formula>
    </cfRule>
    <cfRule type="cellIs" dxfId="268" priority="300" operator="equal">
      <formula>"GESTIÓN NORMAL"</formula>
    </cfRule>
    <cfRule type="cellIs" dxfId="267" priority="301" operator="equal">
      <formula>"SIN INICIAR"</formula>
    </cfRule>
    <cfRule type="cellIs" dxfId="266" priority="302" operator="equal">
      <formula>"ADELANTADA"</formula>
    </cfRule>
    <cfRule type="containsText" dxfId="265" priority="303" operator="containsText" text="EN PROCESO">
      <formula>NOT(ISERROR(SEARCH("EN PROCESO",AQ491)))</formula>
    </cfRule>
    <cfRule type="cellIs" dxfId="264" priority="304" operator="equal">
      <formula>"CRÍTICA"</formula>
    </cfRule>
  </conditionalFormatting>
  <conditionalFormatting sqref="AQ498:AQ504">
    <cfRule type="cellIs" dxfId="263" priority="293" operator="equal">
      <formula>"TERMINADA"</formula>
    </cfRule>
    <cfRule type="cellIs" dxfId="262" priority="294" operator="equal">
      <formula>"GESTIÓN NORMAL"</formula>
    </cfRule>
    <cfRule type="cellIs" dxfId="261" priority="295" operator="equal">
      <formula>"SIN INICIAR"</formula>
    </cfRule>
    <cfRule type="cellIs" dxfId="260" priority="296" operator="equal">
      <formula>"ADELANTADA"</formula>
    </cfRule>
    <cfRule type="containsText" dxfId="259" priority="297" operator="containsText" text="EN PROCESO">
      <formula>NOT(ISERROR(SEARCH("EN PROCESO",AQ498)))</formula>
    </cfRule>
    <cfRule type="cellIs" dxfId="258" priority="298" operator="equal">
      <formula>"CRÍTICA"</formula>
    </cfRule>
  </conditionalFormatting>
  <conditionalFormatting sqref="AQ506:AQ509">
    <cfRule type="cellIs" dxfId="257" priority="281" operator="equal">
      <formula>"TERMINADA"</formula>
    </cfRule>
    <cfRule type="cellIs" dxfId="256" priority="282" operator="equal">
      <formula>"GESTIÓN NORMAL"</formula>
    </cfRule>
    <cfRule type="cellIs" dxfId="255" priority="283" operator="equal">
      <formula>"SIN INICIAR"</formula>
    </cfRule>
    <cfRule type="cellIs" dxfId="254" priority="284" operator="equal">
      <formula>"ADELANTADA"</formula>
    </cfRule>
    <cfRule type="containsText" dxfId="253" priority="285" operator="containsText" text="EN PROCESO">
      <formula>NOT(ISERROR(SEARCH("EN PROCESO",AQ506)))</formula>
    </cfRule>
    <cfRule type="cellIs" dxfId="252" priority="286" operator="equal">
      <formula>"CRÍTICA"</formula>
    </cfRule>
  </conditionalFormatting>
  <conditionalFormatting sqref="AQ511:AQ512">
    <cfRule type="cellIs" dxfId="251" priority="275" operator="equal">
      <formula>"TERMINADA"</formula>
    </cfRule>
    <cfRule type="cellIs" dxfId="250" priority="276" operator="equal">
      <formula>"GESTIÓN NORMAL"</formula>
    </cfRule>
    <cfRule type="cellIs" dxfId="249" priority="277" operator="equal">
      <formula>"SIN INICIAR"</formula>
    </cfRule>
    <cfRule type="cellIs" dxfId="248" priority="278" operator="equal">
      <formula>"ADELANTADA"</formula>
    </cfRule>
    <cfRule type="containsText" dxfId="247" priority="279" operator="containsText" text="EN PROCESO">
      <formula>NOT(ISERROR(SEARCH("EN PROCESO",AQ511)))</formula>
    </cfRule>
    <cfRule type="cellIs" dxfId="246" priority="280" operator="equal">
      <formula>"CRÍTICA"</formula>
    </cfRule>
  </conditionalFormatting>
  <conditionalFormatting sqref="AQ536:AQ542">
    <cfRule type="cellIs" dxfId="245" priority="269" operator="equal">
      <formula>"TERMINADA"</formula>
    </cfRule>
    <cfRule type="cellIs" dxfId="244" priority="270" operator="equal">
      <formula>"GESTIÓN NORMAL"</formula>
    </cfRule>
    <cfRule type="cellIs" dxfId="243" priority="271" operator="equal">
      <formula>"SIN INICIAR"</formula>
    </cfRule>
    <cfRule type="cellIs" dxfId="242" priority="272" operator="equal">
      <formula>"ADELANTADA"</formula>
    </cfRule>
    <cfRule type="containsText" dxfId="241" priority="273" operator="containsText" text="EN PROCESO">
      <formula>NOT(ISERROR(SEARCH("EN PROCESO",AQ536)))</formula>
    </cfRule>
    <cfRule type="cellIs" dxfId="240" priority="274" operator="equal">
      <formula>"CRÍTICA"</formula>
    </cfRule>
  </conditionalFormatting>
  <conditionalFormatting sqref="AQ544:AQ553">
    <cfRule type="cellIs" dxfId="239" priority="263" operator="equal">
      <formula>"TERMINADA"</formula>
    </cfRule>
    <cfRule type="cellIs" dxfId="238" priority="264" operator="equal">
      <formula>"GESTIÓN NORMAL"</formula>
    </cfRule>
    <cfRule type="cellIs" dxfId="237" priority="265" operator="equal">
      <formula>"SIN INICIAR"</formula>
    </cfRule>
    <cfRule type="cellIs" dxfId="236" priority="266" operator="equal">
      <formula>"ADELANTADA"</formula>
    </cfRule>
    <cfRule type="containsText" dxfId="235" priority="267" operator="containsText" text="EN PROCESO">
      <formula>NOT(ISERROR(SEARCH("EN PROCESO",AQ544)))</formula>
    </cfRule>
    <cfRule type="cellIs" dxfId="234" priority="268" operator="equal">
      <formula>"CRÍTICA"</formula>
    </cfRule>
  </conditionalFormatting>
  <conditionalFormatting sqref="AQ555:AQ562">
    <cfRule type="cellIs" dxfId="233" priority="257" operator="equal">
      <formula>"TERMINADA"</formula>
    </cfRule>
    <cfRule type="cellIs" dxfId="232" priority="258" operator="equal">
      <formula>"GESTIÓN NORMAL"</formula>
    </cfRule>
    <cfRule type="cellIs" dxfId="231" priority="259" operator="equal">
      <formula>"SIN INICIAR"</formula>
    </cfRule>
    <cfRule type="cellIs" dxfId="230" priority="260" operator="equal">
      <formula>"ADELANTADA"</formula>
    </cfRule>
    <cfRule type="containsText" dxfId="229" priority="261" operator="containsText" text="EN PROCESO">
      <formula>NOT(ISERROR(SEARCH("EN PROCESO",AQ555)))</formula>
    </cfRule>
    <cfRule type="cellIs" dxfId="228" priority="262" operator="equal">
      <formula>"CRÍTICA"</formula>
    </cfRule>
  </conditionalFormatting>
  <conditionalFormatting sqref="AQ564:AQ567">
    <cfRule type="cellIs" dxfId="227" priority="251" operator="equal">
      <formula>"TERMINADA"</formula>
    </cfRule>
    <cfRule type="cellIs" dxfId="226" priority="252" operator="equal">
      <formula>"GESTIÓN NORMAL"</formula>
    </cfRule>
    <cfRule type="cellIs" dxfId="225" priority="253" operator="equal">
      <formula>"SIN INICIAR"</formula>
    </cfRule>
    <cfRule type="cellIs" dxfId="224" priority="254" operator="equal">
      <formula>"ADELANTADA"</formula>
    </cfRule>
    <cfRule type="containsText" dxfId="223" priority="255" operator="containsText" text="EN PROCESO">
      <formula>NOT(ISERROR(SEARCH("EN PROCESO",AQ564)))</formula>
    </cfRule>
    <cfRule type="cellIs" dxfId="222" priority="256" operator="equal">
      <formula>"CRÍTICA"</formula>
    </cfRule>
  </conditionalFormatting>
  <conditionalFormatting sqref="AQ570:AQ571">
    <cfRule type="cellIs" dxfId="221" priority="245" operator="equal">
      <formula>"TERMINADA"</formula>
    </cfRule>
    <cfRule type="cellIs" dxfId="220" priority="246" operator="equal">
      <formula>"GESTIÓN NORMAL"</formula>
    </cfRule>
    <cfRule type="cellIs" dxfId="219" priority="247" operator="equal">
      <formula>"SIN INICIAR"</formula>
    </cfRule>
    <cfRule type="cellIs" dxfId="218" priority="248" operator="equal">
      <formula>"ADELANTADA"</formula>
    </cfRule>
    <cfRule type="containsText" dxfId="217" priority="249" operator="containsText" text="EN PROCESO">
      <formula>NOT(ISERROR(SEARCH("EN PROCESO",AQ570)))</formula>
    </cfRule>
    <cfRule type="cellIs" dxfId="216" priority="250" operator="equal">
      <formula>"CRÍTICA"</formula>
    </cfRule>
  </conditionalFormatting>
  <conditionalFormatting sqref="AQ573">
    <cfRule type="cellIs" dxfId="215" priority="239" operator="equal">
      <formula>"TERMINADA"</formula>
    </cfRule>
    <cfRule type="cellIs" dxfId="214" priority="240" operator="equal">
      <formula>"GESTIÓN NORMAL"</formula>
    </cfRule>
    <cfRule type="cellIs" dxfId="213" priority="241" operator="equal">
      <formula>"SIN INICIAR"</formula>
    </cfRule>
    <cfRule type="cellIs" dxfId="212" priority="242" operator="equal">
      <formula>"ADELANTADA"</formula>
    </cfRule>
    <cfRule type="containsText" dxfId="211" priority="243" operator="containsText" text="EN PROCESO">
      <formula>NOT(ISERROR(SEARCH("EN PROCESO",AQ573)))</formula>
    </cfRule>
    <cfRule type="cellIs" dxfId="210" priority="244" operator="equal">
      <formula>"CRÍTICA"</formula>
    </cfRule>
  </conditionalFormatting>
  <conditionalFormatting sqref="AQ575:AQ577">
    <cfRule type="cellIs" dxfId="209" priority="233" operator="equal">
      <formula>"TERMINADA"</formula>
    </cfRule>
    <cfRule type="cellIs" dxfId="208" priority="234" operator="equal">
      <formula>"GESTIÓN NORMAL"</formula>
    </cfRule>
    <cfRule type="cellIs" dxfId="207" priority="235" operator="equal">
      <formula>"SIN INICIAR"</formula>
    </cfRule>
    <cfRule type="cellIs" dxfId="206" priority="236" operator="equal">
      <formula>"ADELANTADA"</formula>
    </cfRule>
    <cfRule type="containsText" dxfId="205" priority="237" operator="containsText" text="EN PROCESO">
      <formula>NOT(ISERROR(SEARCH("EN PROCESO",AQ575)))</formula>
    </cfRule>
    <cfRule type="cellIs" dxfId="204" priority="238" operator="equal">
      <formula>"CRÍTICA"</formula>
    </cfRule>
  </conditionalFormatting>
  <conditionalFormatting sqref="AQ579:AQ580">
    <cfRule type="cellIs" dxfId="203" priority="227" operator="equal">
      <formula>"TERMINADA"</formula>
    </cfRule>
    <cfRule type="cellIs" dxfId="202" priority="228" operator="equal">
      <formula>"GESTIÓN NORMAL"</formula>
    </cfRule>
    <cfRule type="cellIs" dxfId="201" priority="229" operator="equal">
      <formula>"SIN INICIAR"</formula>
    </cfRule>
    <cfRule type="cellIs" dxfId="200" priority="230" operator="equal">
      <formula>"ADELANTADA"</formula>
    </cfRule>
    <cfRule type="containsText" dxfId="199" priority="231" operator="containsText" text="EN PROCESO">
      <formula>NOT(ISERROR(SEARCH("EN PROCESO",AQ579)))</formula>
    </cfRule>
    <cfRule type="cellIs" dxfId="198" priority="232" operator="equal">
      <formula>"CRÍTICA"</formula>
    </cfRule>
  </conditionalFormatting>
  <conditionalFormatting sqref="AQ582">
    <cfRule type="cellIs" dxfId="197" priority="221" operator="equal">
      <formula>"TERMINADA"</formula>
    </cfRule>
    <cfRule type="cellIs" dxfId="196" priority="222" operator="equal">
      <formula>"GESTIÓN NORMAL"</formula>
    </cfRule>
    <cfRule type="cellIs" dxfId="195" priority="223" operator="equal">
      <formula>"SIN INICIAR"</formula>
    </cfRule>
    <cfRule type="cellIs" dxfId="194" priority="224" operator="equal">
      <formula>"ADELANTADA"</formula>
    </cfRule>
    <cfRule type="containsText" dxfId="193" priority="225" operator="containsText" text="EN PROCESO">
      <formula>NOT(ISERROR(SEARCH("EN PROCESO",AQ582)))</formula>
    </cfRule>
    <cfRule type="cellIs" dxfId="192" priority="226" operator="equal">
      <formula>"CRÍTICA"</formula>
    </cfRule>
  </conditionalFormatting>
  <conditionalFormatting sqref="AQ584:AQ586">
    <cfRule type="cellIs" dxfId="191" priority="215" operator="equal">
      <formula>"TERMINADA"</formula>
    </cfRule>
    <cfRule type="cellIs" dxfId="190" priority="216" operator="equal">
      <formula>"GESTIÓN NORMAL"</formula>
    </cfRule>
    <cfRule type="cellIs" dxfId="189" priority="217" operator="equal">
      <formula>"SIN INICIAR"</formula>
    </cfRule>
    <cfRule type="cellIs" dxfId="188" priority="218" operator="equal">
      <formula>"ADELANTADA"</formula>
    </cfRule>
    <cfRule type="containsText" dxfId="187" priority="219" operator="containsText" text="EN PROCESO">
      <formula>NOT(ISERROR(SEARCH("EN PROCESO",AQ584)))</formula>
    </cfRule>
    <cfRule type="cellIs" dxfId="186" priority="220" operator="equal">
      <formula>"CRÍTICA"</formula>
    </cfRule>
  </conditionalFormatting>
  <conditionalFormatting sqref="AQ589:AQ607">
    <cfRule type="cellIs" dxfId="185" priority="209" operator="equal">
      <formula>"TERMINADA"</formula>
    </cfRule>
    <cfRule type="cellIs" dxfId="184" priority="210" operator="equal">
      <formula>"GESTIÓN NORMAL"</formula>
    </cfRule>
    <cfRule type="cellIs" dxfId="183" priority="211" operator="equal">
      <formula>"SIN INICIAR"</formula>
    </cfRule>
    <cfRule type="cellIs" dxfId="182" priority="212" operator="equal">
      <formula>"ADELANTADA"</formula>
    </cfRule>
    <cfRule type="containsText" dxfId="181" priority="213" operator="containsText" text="EN PROCESO">
      <formula>NOT(ISERROR(SEARCH("EN PROCESO",AQ589)))</formula>
    </cfRule>
    <cfRule type="cellIs" dxfId="180" priority="214" operator="equal">
      <formula>"CRÍTICA"</formula>
    </cfRule>
  </conditionalFormatting>
  <conditionalFormatting sqref="AQ609:AQ612">
    <cfRule type="cellIs" dxfId="179" priority="203" operator="equal">
      <formula>"TERMINADA"</formula>
    </cfRule>
    <cfRule type="cellIs" dxfId="178" priority="204" operator="equal">
      <formula>"GESTIÓN NORMAL"</formula>
    </cfRule>
    <cfRule type="cellIs" dxfId="177" priority="205" operator="equal">
      <formula>"SIN INICIAR"</formula>
    </cfRule>
    <cfRule type="cellIs" dxfId="176" priority="206" operator="equal">
      <formula>"ADELANTADA"</formula>
    </cfRule>
    <cfRule type="containsText" dxfId="175" priority="207" operator="containsText" text="EN PROCESO">
      <formula>NOT(ISERROR(SEARCH("EN PROCESO",AQ609)))</formula>
    </cfRule>
    <cfRule type="cellIs" dxfId="174" priority="208" operator="equal">
      <formula>"CRÍTICA"</formula>
    </cfRule>
  </conditionalFormatting>
  <conditionalFormatting sqref="AQ614:AQ627">
    <cfRule type="cellIs" dxfId="173" priority="197" operator="equal">
      <formula>"TERMINADA"</formula>
    </cfRule>
    <cfRule type="cellIs" dxfId="172" priority="198" operator="equal">
      <formula>"GESTIÓN NORMAL"</formula>
    </cfRule>
    <cfRule type="cellIs" dxfId="171" priority="199" operator="equal">
      <formula>"SIN INICIAR"</formula>
    </cfRule>
    <cfRule type="cellIs" dxfId="170" priority="200" operator="equal">
      <formula>"ADELANTADA"</formula>
    </cfRule>
    <cfRule type="containsText" dxfId="169" priority="201" operator="containsText" text="EN PROCESO">
      <formula>NOT(ISERROR(SEARCH("EN PROCESO",AQ614)))</formula>
    </cfRule>
    <cfRule type="cellIs" dxfId="168" priority="202" operator="equal">
      <formula>"CRÍTICA"</formula>
    </cfRule>
  </conditionalFormatting>
  <conditionalFormatting sqref="AQ630:AQ634">
    <cfRule type="cellIs" dxfId="167" priority="191" operator="equal">
      <formula>"TERMINADA"</formula>
    </cfRule>
    <cfRule type="cellIs" dxfId="166" priority="192" operator="equal">
      <formula>"GESTIÓN NORMAL"</formula>
    </cfRule>
    <cfRule type="cellIs" dxfId="165" priority="193" operator="equal">
      <formula>"SIN INICIAR"</formula>
    </cfRule>
    <cfRule type="cellIs" dxfId="164" priority="194" operator="equal">
      <formula>"ADELANTADA"</formula>
    </cfRule>
    <cfRule type="containsText" dxfId="163" priority="195" operator="containsText" text="EN PROCESO">
      <formula>NOT(ISERROR(SEARCH("EN PROCESO",AQ630)))</formula>
    </cfRule>
    <cfRule type="cellIs" dxfId="162" priority="196" operator="equal">
      <formula>"CRÍTICA"</formula>
    </cfRule>
  </conditionalFormatting>
  <conditionalFormatting sqref="AQ636:AQ640">
    <cfRule type="cellIs" dxfId="161" priority="185" operator="equal">
      <formula>"TERMINADA"</formula>
    </cfRule>
    <cfRule type="cellIs" dxfId="160" priority="186" operator="equal">
      <formula>"GESTIÓN NORMAL"</formula>
    </cfRule>
    <cfRule type="cellIs" dxfId="159" priority="187" operator="equal">
      <formula>"SIN INICIAR"</formula>
    </cfRule>
    <cfRule type="cellIs" dxfId="158" priority="188" operator="equal">
      <formula>"ADELANTADA"</formula>
    </cfRule>
    <cfRule type="containsText" dxfId="157" priority="189" operator="containsText" text="EN PROCESO">
      <formula>NOT(ISERROR(SEARCH("EN PROCESO",AQ636)))</formula>
    </cfRule>
    <cfRule type="cellIs" dxfId="156" priority="190" operator="equal">
      <formula>"CRÍTICA"</formula>
    </cfRule>
  </conditionalFormatting>
  <conditionalFormatting sqref="AQ643:AQ649">
    <cfRule type="cellIs" dxfId="155" priority="179" operator="equal">
      <formula>"TERMINADA"</formula>
    </cfRule>
    <cfRule type="cellIs" dxfId="154" priority="180" operator="equal">
      <formula>"GESTIÓN NORMAL"</formula>
    </cfRule>
    <cfRule type="cellIs" dxfId="153" priority="181" operator="equal">
      <formula>"SIN INICIAR"</formula>
    </cfRule>
    <cfRule type="cellIs" dxfId="152" priority="182" operator="equal">
      <formula>"ADELANTADA"</formula>
    </cfRule>
    <cfRule type="containsText" dxfId="151" priority="183" operator="containsText" text="EN PROCESO">
      <formula>NOT(ISERROR(SEARCH("EN PROCESO",AQ643)))</formula>
    </cfRule>
    <cfRule type="cellIs" dxfId="150" priority="184" operator="equal">
      <formula>"CRÍTICA"</formula>
    </cfRule>
  </conditionalFormatting>
  <conditionalFormatting sqref="AQ651:AQ669">
    <cfRule type="cellIs" dxfId="149" priority="173" operator="equal">
      <formula>"TERMINADA"</formula>
    </cfRule>
    <cfRule type="cellIs" dxfId="148" priority="174" operator="equal">
      <formula>"GESTIÓN NORMAL"</formula>
    </cfRule>
    <cfRule type="cellIs" dxfId="147" priority="175" operator="equal">
      <formula>"SIN INICIAR"</formula>
    </cfRule>
    <cfRule type="cellIs" dxfId="146" priority="176" operator="equal">
      <formula>"ADELANTADA"</formula>
    </cfRule>
    <cfRule type="containsText" dxfId="145" priority="177" operator="containsText" text="EN PROCESO">
      <formula>NOT(ISERROR(SEARCH("EN PROCESO",AQ651)))</formula>
    </cfRule>
    <cfRule type="cellIs" dxfId="144" priority="178" operator="equal">
      <formula>"CRÍTICA"</formula>
    </cfRule>
  </conditionalFormatting>
  <conditionalFormatting sqref="AQ671:AQ677">
    <cfRule type="cellIs" dxfId="143" priority="167" operator="equal">
      <formula>"TERMINADA"</formula>
    </cfRule>
    <cfRule type="cellIs" dxfId="142" priority="168" operator="equal">
      <formula>"GESTIÓN NORMAL"</formula>
    </cfRule>
    <cfRule type="cellIs" dxfId="141" priority="169" operator="equal">
      <formula>"SIN INICIAR"</formula>
    </cfRule>
    <cfRule type="cellIs" dxfId="140" priority="170" operator="equal">
      <formula>"ADELANTADA"</formula>
    </cfRule>
    <cfRule type="containsText" dxfId="139" priority="171" operator="containsText" text="EN PROCESO">
      <formula>NOT(ISERROR(SEARCH("EN PROCESO",AQ671)))</formula>
    </cfRule>
    <cfRule type="cellIs" dxfId="138" priority="172" operator="equal">
      <formula>"CRÍTICA"</formula>
    </cfRule>
  </conditionalFormatting>
  <conditionalFormatting sqref="AR357">
    <cfRule type="cellIs" dxfId="137" priority="162" operator="equal">
      <formula>"J"</formula>
    </cfRule>
    <cfRule type="cellIs" dxfId="136" priority="163" operator="equal">
      <formula>6</formula>
    </cfRule>
    <cfRule type="cellIs" dxfId="135" priority="164" operator="equal">
      <formula>"Q"</formula>
    </cfRule>
    <cfRule type="cellIs" dxfId="134" priority="165" operator="equal">
      <formula>"K"</formula>
    </cfRule>
    <cfRule type="cellIs" dxfId="133" priority="166" operator="equal">
      <formula>"L"</formula>
    </cfRule>
  </conditionalFormatting>
  <conditionalFormatting sqref="AR357">
    <cfRule type="cellIs" dxfId="132" priority="161" operator="equal">
      <formula>"B"</formula>
    </cfRule>
  </conditionalFormatting>
  <conditionalFormatting sqref="AQ357">
    <cfRule type="cellIs" dxfId="131" priority="155" operator="equal">
      <formula>"TERMINADA"</formula>
    </cfRule>
    <cfRule type="cellIs" dxfId="130" priority="156" operator="equal">
      <formula>"GESTIÓN NORMAL"</formula>
    </cfRule>
    <cfRule type="cellIs" dxfId="129" priority="157" operator="equal">
      <formula>"SIN INICIAR"</formula>
    </cfRule>
    <cfRule type="cellIs" dxfId="128" priority="158" operator="equal">
      <formula>"ADELANTADA"</formula>
    </cfRule>
    <cfRule type="containsText" dxfId="127" priority="159" operator="containsText" text="EN PROCESO">
      <formula>NOT(ISERROR(SEARCH("EN PROCESO",AQ357)))</formula>
    </cfRule>
    <cfRule type="cellIs" dxfId="126" priority="160" operator="equal">
      <formula>"CRÍTICA"</formula>
    </cfRule>
  </conditionalFormatting>
  <conditionalFormatting sqref="AU97">
    <cfRule type="cellIs" dxfId="125" priority="149" operator="equal">
      <formula>"TERMINADA"</formula>
    </cfRule>
    <cfRule type="cellIs" dxfId="124" priority="150" operator="equal">
      <formula>"GESTIÓN NORMAL"</formula>
    </cfRule>
    <cfRule type="cellIs" dxfId="123" priority="151" operator="equal">
      <formula>"SIN INICIAR"</formula>
    </cfRule>
    <cfRule type="cellIs" dxfId="122" priority="152" operator="equal">
      <formula>"ADELANTADA"</formula>
    </cfRule>
    <cfRule type="containsText" dxfId="121" priority="153" operator="containsText" text="EN PROCESO">
      <formula>NOT(ISERROR(SEARCH("EN PROCESO",AU97)))</formula>
    </cfRule>
    <cfRule type="cellIs" dxfId="120" priority="154" operator="equal">
      <formula>"CRÍTICA"</formula>
    </cfRule>
  </conditionalFormatting>
  <conditionalFormatting sqref="BA589:BA691 BA42:BA521">
    <cfRule type="dataBar" priority="3188">
      <dataBar>
        <cfvo type="min"/>
        <cfvo type="max"/>
        <color rgb="FFFF0000"/>
      </dataBar>
      <extLst>
        <ext xmlns:x14="http://schemas.microsoft.com/office/spreadsheetml/2009/9/main" uri="{B025F937-C7B1-47D3-B67F-A62EFF666E3E}">
          <x14:id>{41BB872B-8AAC-E946-9A75-730935BAA1D5}</x14:id>
        </ext>
      </extLst>
    </cfRule>
  </conditionalFormatting>
  <conditionalFormatting sqref="AR513">
    <cfRule type="cellIs" dxfId="119" priority="143" operator="equal">
      <formula>"J"</formula>
    </cfRule>
    <cfRule type="cellIs" dxfId="118" priority="144" operator="equal">
      <formula>6</formula>
    </cfRule>
    <cfRule type="cellIs" dxfId="117" priority="145" operator="equal">
      <formula>"Q"</formula>
    </cfRule>
    <cfRule type="cellIs" dxfId="116" priority="146" operator="equal">
      <formula>"K"</formula>
    </cfRule>
    <cfRule type="cellIs" dxfId="115" priority="147" operator="equal">
      <formula>"L"</formula>
    </cfRule>
  </conditionalFormatting>
  <conditionalFormatting sqref="AR513">
    <cfRule type="cellIs" dxfId="114" priority="142" operator="equal">
      <formula>"B"</formula>
    </cfRule>
  </conditionalFormatting>
  <conditionalFormatting sqref="AQ513">
    <cfRule type="cellIs" dxfId="113" priority="136" operator="equal">
      <formula>"TERMINADA"</formula>
    </cfRule>
    <cfRule type="cellIs" dxfId="112" priority="137" operator="equal">
      <formula>"GESTIÓN NORMAL"</formula>
    </cfRule>
    <cfRule type="cellIs" dxfId="111" priority="138" operator="equal">
      <formula>"SIN INICIAR"</formula>
    </cfRule>
    <cfRule type="cellIs" dxfId="110" priority="139" operator="equal">
      <formula>"ADELANTADA"</formula>
    </cfRule>
    <cfRule type="containsText" dxfId="109" priority="140" operator="containsText" text="EN PROCESO">
      <formula>NOT(ISERROR(SEARCH("EN PROCESO",AQ513)))</formula>
    </cfRule>
    <cfRule type="cellIs" dxfId="108" priority="141" operator="equal">
      <formula>"CRÍTICA"</formula>
    </cfRule>
  </conditionalFormatting>
  <conditionalFormatting sqref="AR514:AR517">
    <cfRule type="cellIs" dxfId="107" priority="130" operator="equal">
      <formula>"J"</formula>
    </cfRule>
    <cfRule type="cellIs" dxfId="106" priority="131" operator="equal">
      <formula>6</formula>
    </cfRule>
    <cfRule type="cellIs" dxfId="105" priority="132" operator="equal">
      <formula>"Q"</formula>
    </cfRule>
    <cfRule type="cellIs" dxfId="104" priority="133" operator="equal">
      <formula>"K"</formula>
    </cfRule>
    <cfRule type="cellIs" dxfId="103" priority="134" operator="equal">
      <formula>"L"</formula>
    </cfRule>
  </conditionalFormatting>
  <conditionalFormatting sqref="AR514:AR517">
    <cfRule type="cellIs" dxfId="102" priority="129" operator="equal">
      <formula>"B"</formula>
    </cfRule>
  </conditionalFormatting>
  <conditionalFormatting sqref="AQ514:AQ517">
    <cfRule type="cellIs" dxfId="101" priority="123" operator="equal">
      <formula>"TERMINADA"</formula>
    </cfRule>
    <cfRule type="cellIs" dxfId="100" priority="124" operator="equal">
      <formula>"GESTIÓN NORMAL"</formula>
    </cfRule>
    <cfRule type="cellIs" dxfId="99" priority="125" operator="equal">
      <formula>"SIN INICIAR"</formula>
    </cfRule>
    <cfRule type="cellIs" dxfId="98" priority="126" operator="equal">
      <formula>"ADELANTADA"</formula>
    </cfRule>
    <cfRule type="containsText" dxfId="97" priority="127" operator="containsText" text="EN PROCESO">
      <formula>NOT(ISERROR(SEARCH("EN PROCESO",AQ514)))</formula>
    </cfRule>
    <cfRule type="cellIs" dxfId="96" priority="128" operator="equal">
      <formula>"CRÍTICA"</formula>
    </cfRule>
  </conditionalFormatting>
  <conditionalFormatting sqref="AR518">
    <cfRule type="cellIs" dxfId="95" priority="117" operator="equal">
      <formula>"J"</formula>
    </cfRule>
    <cfRule type="cellIs" dxfId="94" priority="118" operator="equal">
      <formula>6</formula>
    </cfRule>
    <cfRule type="cellIs" dxfId="93" priority="119" operator="equal">
      <formula>"Q"</formula>
    </cfRule>
    <cfRule type="cellIs" dxfId="92" priority="120" operator="equal">
      <formula>"K"</formula>
    </cfRule>
    <cfRule type="cellIs" dxfId="91" priority="121" operator="equal">
      <formula>"L"</formula>
    </cfRule>
  </conditionalFormatting>
  <conditionalFormatting sqref="AR518">
    <cfRule type="cellIs" dxfId="90" priority="116" operator="equal">
      <formula>"B"</formula>
    </cfRule>
  </conditionalFormatting>
  <conditionalFormatting sqref="AQ518">
    <cfRule type="cellIs" dxfId="89" priority="110" operator="equal">
      <formula>"TERMINADA"</formula>
    </cfRule>
    <cfRule type="cellIs" dxfId="88" priority="111" operator="equal">
      <formula>"GESTIÓN NORMAL"</formula>
    </cfRule>
    <cfRule type="cellIs" dxfId="87" priority="112" operator="equal">
      <formula>"SIN INICIAR"</formula>
    </cfRule>
    <cfRule type="cellIs" dxfId="86" priority="113" operator="equal">
      <formula>"ADELANTADA"</formula>
    </cfRule>
    <cfRule type="containsText" dxfId="85" priority="114" operator="containsText" text="EN PROCESO">
      <formula>NOT(ISERROR(SEARCH("EN PROCESO",AQ518)))</formula>
    </cfRule>
    <cfRule type="cellIs" dxfId="84" priority="115" operator="equal">
      <formula>"CRÍTICA"</formula>
    </cfRule>
  </conditionalFormatting>
  <conditionalFormatting sqref="AR519:AR521">
    <cfRule type="cellIs" dxfId="83" priority="104" operator="equal">
      <formula>"J"</formula>
    </cfRule>
    <cfRule type="cellIs" dxfId="82" priority="105" operator="equal">
      <formula>6</formula>
    </cfRule>
    <cfRule type="cellIs" dxfId="81" priority="106" operator="equal">
      <formula>"Q"</formula>
    </cfRule>
    <cfRule type="cellIs" dxfId="80" priority="107" operator="equal">
      <formula>"K"</formula>
    </cfRule>
    <cfRule type="cellIs" dxfId="79" priority="108" operator="equal">
      <formula>"L"</formula>
    </cfRule>
  </conditionalFormatting>
  <conditionalFormatting sqref="AR519:AR521">
    <cfRule type="cellIs" dxfId="78" priority="103" operator="equal">
      <formula>"B"</formula>
    </cfRule>
  </conditionalFormatting>
  <conditionalFormatting sqref="AQ519:AQ521">
    <cfRule type="cellIs" dxfId="77" priority="97" operator="equal">
      <formula>"TERMINADA"</formula>
    </cfRule>
    <cfRule type="cellIs" dxfId="76" priority="98" operator="equal">
      <formula>"GESTIÓN NORMAL"</formula>
    </cfRule>
    <cfRule type="cellIs" dxfId="75" priority="99" operator="equal">
      <formula>"SIN INICIAR"</formula>
    </cfRule>
    <cfRule type="cellIs" dxfId="74" priority="100" operator="equal">
      <formula>"ADELANTADA"</formula>
    </cfRule>
    <cfRule type="containsText" dxfId="73" priority="101" operator="containsText" text="EN PROCESO">
      <formula>NOT(ISERROR(SEARCH("EN PROCESO",AQ519)))</formula>
    </cfRule>
    <cfRule type="cellIs" dxfId="72" priority="102" operator="equal">
      <formula>"CRÍTICA"</formula>
    </cfRule>
  </conditionalFormatting>
  <conditionalFormatting sqref="AR522">
    <cfRule type="cellIs" dxfId="71" priority="91" operator="equal">
      <formula>"J"</formula>
    </cfRule>
    <cfRule type="cellIs" dxfId="70" priority="92" operator="equal">
      <formula>6</formula>
    </cfRule>
    <cfRule type="cellIs" dxfId="69" priority="93" operator="equal">
      <formula>"Q"</formula>
    </cfRule>
    <cfRule type="cellIs" dxfId="68" priority="94" operator="equal">
      <formula>"K"</formula>
    </cfRule>
    <cfRule type="cellIs" dxfId="67" priority="95" operator="equal">
      <formula>"L"</formula>
    </cfRule>
  </conditionalFormatting>
  <conditionalFormatting sqref="AR522">
    <cfRule type="cellIs" dxfId="66" priority="90" operator="equal">
      <formula>"B"</formula>
    </cfRule>
  </conditionalFormatting>
  <conditionalFormatting sqref="AQ522">
    <cfRule type="cellIs" dxfId="65" priority="84" operator="equal">
      <formula>"TERMINADA"</formula>
    </cfRule>
    <cfRule type="cellIs" dxfId="64" priority="85" operator="equal">
      <formula>"GESTIÓN NORMAL"</formula>
    </cfRule>
    <cfRule type="cellIs" dxfId="63" priority="86" operator="equal">
      <formula>"SIN INICIAR"</formula>
    </cfRule>
    <cfRule type="cellIs" dxfId="62" priority="87" operator="equal">
      <formula>"ADELANTADA"</formula>
    </cfRule>
    <cfRule type="containsText" dxfId="61" priority="88" operator="containsText" text="EN PROCESO">
      <formula>NOT(ISERROR(SEARCH("EN PROCESO",AQ522)))</formula>
    </cfRule>
    <cfRule type="cellIs" dxfId="60" priority="89" operator="equal">
      <formula>"CRÍTICA"</formula>
    </cfRule>
  </conditionalFormatting>
  <conditionalFormatting sqref="AR523:AR524">
    <cfRule type="cellIs" dxfId="59" priority="78" operator="equal">
      <formula>"J"</formula>
    </cfRule>
    <cfRule type="cellIs" dxfId="58" priority="79" operator="equal">
      <formula>6</formula>
    </cfRule>
    <cfRule type="cellIs" dxfId="57" priority="80" operator="equal">
      <formula>"Q"</formula>
    </cfRule>
    <cfRule type="cellIs" dxfId="56" priority="81" operator="equal">
      <formula>"K"</formula>
    </cfRule>
    <cfRule type="cellIs" dxfId="55" priority="82" operator="equal">
      <formula>"L"</formula>
    </cfRule>
  </conditionalFormatting>
  <conditionalFormatting sqref="AR523:AR524">
    <cfRule type="cellIs" dxfId="54" priority="77" operator="equal">
      <formula>"B"</formula>
    </cfRule>
  </conditionalFormatting>
  <conditionalFormatting sqref="AQ523:AQ524">
    <cfRule type="cellIs" dxfId="53" priority="71" operator="equal">
      <formula>"TERMINADA"</formula>
    </cfRule>
    <cfRule type="cellIs" dxfId="52" priority="72" operator="equal">
      <formula>"GESTIÓN NORMAL"</formula>
    </cfRule>
    <cfRule type="cellIs" dxfId="51" priority="73" operator="equal">
      <formula>"SIN INICIAR"</formula>
    </cfRule>
    <cfRule type="cellIs" dxfId="50" priority="74" operator="equal">
      <formula>"ADELANTADA"</formula>
    </cfRule>
    <cfRule type="containsText" dxfId="49" priority="75" operator="containsText" text="EN PROCESO">
      <formula>NOT(ISERROR(SEARCH("EN PROCESO",AQ523)))</formula>
    </cfRule>
    <cfRule type="cellIs" dxfId="48" priority="76" operator="equal">
      <formula>"CRÍTICA"</formula>
    </cfRule>
  </conditionalFormatting>
  <conditionalFormatting sqref="AR525">
    <cfRule type="cellIs" dxfId="47" priority="65" operator="equal">
      <formula>"J"</formula>
    </cfRule>
    <cfRule type="cellIs" dxfId="46" priority="66" operator="equal">
      <formula>6</formula>
    </cfRule>
    <cfRule type="cellIs" dxfId="45" priority="67" operator="equal">
      <formula>"Q"</formula>
    </cfRule>
    <cfRule type="cellIs" dxfId="44" priority="68" operator="equal">
      <formula>"K"</formula>
    </cfRule>
    <cfRule type="cellIs" dxfId="43" priority="69" operator="equal">
      <formula>"L"</formula>
    </cfRule>
  </conditionalFormatting>
  <conditionalFormatting sqref="AR525">
    <cfRule type="cellIs" dxfId="42" priority="64" operator="equal">
      <formula>"B"</formula>
    </cfRule>
  </conditionalFormatting>
  <conditionalFormatting sqref="AQ525">
    <cfRule type="cellIs" dxfId="41" priority="58" operator="equal">
      <formula>"TERMINADA"</formula>
    </cfRule>
    <cfRule type="cellIs" dxfId="40" priority="59" operator="equal">
      <formula>"GESTIÓN NORMAL"</formula>
    </cfRule>
    <cfRule type="cellIs" dxfId="39" priority="60" operator="equal">
      <formula>"SIN INICIAR"</formula>
    </cfRule>
    <cfRule type="cellIs" dxfId="38" priority="61" operator="equal">
      <formula>"ADELANTADA"</formula>
    </cfRule>
    <cfRule type="containsText" dxfId="37" priority="62" operator="containsText" text="EN PROCESO">
      <formula>NOT(ISERROR(SEARCH("EN PROCESO",AQ525)))</formula>
    </cfRule>
    <cfRule type="cellIs" dxfId="36" priority="63" operator="equal">
      <formula>"CRÍTICA"</formula>
    </cfRule>
  </conditionalFormatting>
  <conditionalFormatting sqref="AR526:AR528">
    <cfRule type="cellIs" dxfId="35" priority="52" operator="equal">
      <formula>"J"</formula>
    </cfRule>
    <cfRule type="cellIs" dxfId="34" priority="53" operator="equal">
      <formula>6</formula>
    </cfRule>
    <cfRule type="cellIs" dxfId="33" priority="54" operator="equal">
      <formula>"Q"</formula>
    </cfRule>
    <cfRule type="cellIs" dxfId="32" priority="55" operator="equal">
      <formula>"K"</formula>
    </cfRule>
    <cfRule type="cellIs" dxfId="31" priority="56" operator="equal">
      <formula>"L"</formula>
    </cfRule>
  </conditionalFormatting>
  <conditionalFormatting sqref="AR526:AR528">
    <cfRule type="cellIs" dxfId="30" priority="51" operator="equal">
      <formula>"B"</formula>
    </cfRule>
  </conditionalFormatting>
  <conditionalFormatting sqref="AQ526:AQ528">
    <cfRule type="cellIs" dxfId="29" priority="45" operator="equal">
      <formula>"TERMINADA"</formula>
    </cfRule>
    <cfRule type="cellIs" dxfId="28" priority="46" operator="equal">
      <formula>"GESTIÓN NORMAL"</formula>
    </cfRule>
    <cfRule type="cellIs" dxfId="27" priority="47" operator="equal">
      <formula>"SIN INICIAR"</formula>
    </cfRule>
    <cfRule type="cellIs" dxfId="26" priority="48" operator="equal">
      <formula>"ADELANTADA"</formula>
    </cfRule>
    <cfRule type="containsText" dxfId="25" priority="49" operator="containsText" text="EN PROCESO">
      <formula>NOT(ISERROR(SEARCH("EN PROCESO",AQ526)))</formula>
    </cfRule>
    <cfRule type="cellIs" dxfId="24" priority="50" operator="equal">
      <formula>"CRÍTICA"</formula>
    </cfRule>
  </conditionalFormatting>
  <conditionalFormatting sqref="AR529">
    <cfRule type="cellIs" dxfId="23" priority="35" operator="equal">
      <formula>"J"</formula>
    </cfRule>
    <cfRule type="cellIs" dxfId="22" priority="36" operator="equal">
      <formula>6</formula>
    </cfRule>
    <cfRule type="cellIs" dxfId="21" priority="37" operator="equal">
      <formula>"Q"</formula>
    </cfRule>
    <cfRule type="cellIs" dxfId="20" priority="38" operator="equal">
      <formula>"K"</formula>
    </cfRule>
    <cfRule type="cellIs" dxfId="19" priority="39" operator="equal">
      <formula>"L"</formula>
    </cfRule>
  </conditionalFormatting>
  <conditionalFormatting sqref="AR529">
    <cfRule type="cellIs" dxfId="18" priority="34" operator="equal">
      <formula>"B"</formula>
    </cfRule>
  </conditionalFormatting>
  <conditionalFormatting sqref="AQ529">
    <cfRule type="cellIs" dxfId="17" priority="28" operator="equal">
      <formula>"TERMINADA"</formula>
    </cfRule>
    <cfRule type="cellIs" dxfId="16" priority="29" operator="equal">
      <formula>"GESTIÓN NORMAL"</formula>
    </cfRule>
    <cfRule type="cellIs" dxfId="15" priority="30" operator="equal">
      <formula>"SIN INICIAR"</formula>
    </cfRule>
    <cfRule type="cellIs" dxfId="14" priority="31" operator="equal">
      <formula>"ADELANTADA"</formula>
    </cfRule>
    <cfRule type="containsText" dxfId="13" priority="32" operator="containsText" text="EN PROCESO">
      <formula>NOT(ISERROR(SEARCH("EN PROCESO",AQ529)))</formula>
    </cfRule>
    <cfRule type="cellIs" dxfId="12" priority="33" operator="equal">
      <formula>"CRÍTICA"</formula>
    </cfRule>
  </conditionalFormatting>
  <conditionalFormatting sqref="AR530:AR532">
    <cfRule type="cellIs" dxfId="11" priority="21" operator="equal">
      <formula>"J"</formula>
    </cfRule>
    <cfRule type="cellIs" dxfId="10" priority="22" operator="equal">
      <formula>6</formula>
    </cfRule>
    <cfRule type="cellIs" dxfId="9" priority="23" operator="equal">
      <formula>"Q"</formula>
    </cfRule>
    <cfRule type="cellIs" dxfId="8" priority="24" operator="equal">
      <formula>"K"</formula>
    </cfRule>
    <cfRule type="cellIs" dxfId="7" priority="25" operator="equal">
      <formula>"L"</formula>
    </cfRule>
  </conditionalFormatting>
  <conditionalFormatting sqref="AR530:AR532">
    <cfRule type="cellIs" dxfId="6" priority="20" operator="equal">
      <formula>"B"</formula>
    </cfRule>
  </conditionalFormatting>
  <conditionalFormatting sqref="AQ530:AQ532">
    <cfRule type="cellIs" dxfId="5" priority="14" operator="equal">
      <formula>"TERMINADA"</formula>
    </cfRule>
    <cfRule type="cellIs" dxfId="4" priority="15" operator="equal">
      <formula>"GESTIÓN NORMAL"</formula>
    </cfRule>
    <cfRule type="cellIs" dxfId="3" priority="16" operator="equal">
      <formula>"SIN INICIAR"</formula>
    </cfRule>
    <cfRule type="cellIs" dxfId="2" priority="17" operator="equal">
      <formula>"ADELANTADA"</formula>
    </cfRule>
    <cfRule type="containsText" dxfId="1" priority="18" operator="containsText" text="EN PROCESO">
      <formula>NOT(ISERROR(SEARCH("EN PROCESO",AQ530)))</formula>
    </cfRule>
    <cfRule type="cellIs" dxfId="0" priority="19" operator="equal">
      <formula>"CRÍTICA"</formula>
    </cfRule>
  </conditionalFormatting>
  <conditionalFormatting sqref="BA522:BA588">
    <cfRule type="dataBar" priority="12">
      <dataBar>
        <cfvo type="min"/>
        <cfvo type="max"/>
        <color rgb="FFFF0000"/>
      </dataBar>
      <extLst>
        <ext xmlns:x14="http://schemas.microsoft.com/office/spreadsheetml/2009/9/main" uri="{B025F937-C7B1-47D3-B67F-A62EFF666E3E}">
          <x14:id>{C15925FD-5543-3947-8249-7F7298211AA3}</x14:id>
        </ext>
      </extLst>
    </cfRule>
  </conditionalFormatting>
  <conditionalFormatting sqref="BA522:BA588">
    <cfRule type="dataBar" priority="11">
      <dataBar>
        <cfvo type="min"/>
        <cfvo type="max"/>
        <color rgb="FFFF0000"/>
      </dataBar>
      <extLst>
        <ext xmlns:x14="http://schemas.microsoft.com/office/spreadsheetml/2009/9/main" uri="{B025F937-C7B1-47D3-B67F-A62EFF666E3E}">
          <x14:id>{E3E51C4A-31C7-EC4C-9BE7-AF2A4E7DCB2E}</x14:id>
        </ext>
      </extLst>
    </cfRule>
  </conditionalFormatting>
  <conditionalFormatting sqref="BA522:BA588">
    <cfRule type="dataBar" priority="10">
      <dataBar>
        <cfvo type="min"/>
        <cfvo type="max"/>
        <color rgb="FFFF0000"/>
      </dataBar>
      <extLst>
        <ext xmlns:x14="http://schemas.microsoft.com/office/spreadsheetml/2009/9/main" uri="{B025F937-C7B1-47D3-B67F-A62EFF666E3E}">
          <x14:id>{D17F38BF-CBF1-B44D-BE20-11E8B0895865}</x14:id>
        </ext>
      </extLst>
    </cfRule>
  </conditionalFormatting>
  <dataValidations disablePrompts="1" count="3">
    <dataValidation allowBlank="1" showErrorMessage="1" promptTitle="Conceptos a considerar" prompt="-Servicios personales_x000d_-Comunicaciones/transporte_x000d_-Impresos/publicaciones_x000d_-Viáticos y gastos de viaje interior_x000d_-Viáticos y gastos de viaje exterior_x000d_-Servicios logísticos (Eventos ICFES)_x000d_-Gastos judiciales, sentencias, conciliaciones_x000d_-Gastos financieros" sqref="F1"/>
    <dataValidation allowBlank="1" showErrorMessage="1" sqref="L1 L30:L31 L480 L482:L484 L238:L239 L219:L224 L450 L227:L234 L447 L198 L183:L196 L208:L217 L454 L456 L486:L488"/>
    <dataValidation allowBlank="1" showErrorMessage="1" promptTitle="Conceptos a considerar" prompt="-Servicios personales_x000a_-Comunicaciones/transporte_x000a_-Impresos/publicaciones_x000a_-Viáticos y gastos de viaje interior_x000a_-Viáticos y gastos de viaje exterior_x000a_-Servicios logísticos (Eventos ICFES)_x000a_-Gastos judiciales, sentencias, conciliaciones_x000a_-Gastos financieros" sqref="F238"/>
  </dataValidations>
  <pageMargins left="0.75" right="0.75" top="1" bottom="1" header="0.5" footer="0.5"/>
  <pageSetup orientation="portrait" horizontalDpi="4294967292" verticalDpi="4294967292"/>
  <ignoredErrors>
    <ignoredError sqref="AO588:AP588 AP394" emptyCellReference="1"/>
    <ignoredError sqref="AP23 AP81 AP121 AP161 AP402 AP497 AP554 AP635 AP650 AP587 AP563 AP89 AP439 AP97 AP414 AP406:AP407 AP409:AP410 AP678 AP670 AP688 AP613 AP68 AP78 AP455 AP446 AP485 AP533 AP179 AP197 AP218 AP568 AP510 AP48 AP52 AP55 AP59 AP581 AP295 AP256 AP261 AP379 AP286 AP457 AP41 AP126 AP271" formulaRange="1"/>
    <ignoredError sqref="AQ414 AQ446 AQ455 AQ457 AQ478 AQ485 AQ489:AQ490 AQ497 AQ505 AQ510 AQ533:AQ535 AP543 AQ543 AQ554 AQ572 AQ574 AQ578 AQ581 AQ583 AQ608 AQ613 AQ628:AQ629 AQ635 AQ641:AQ642 AQ650 AQ670 AQ678 AQ161 AQ179 AQ197 AQ218 AQ225:AQ226 AQ250 AQ256 AQ261 AQ271 AQ286 AQ295 AQ379 AQ402 AQ68 AQ121 AQ87 AQ89 AQ97 AQ48 AQ52 AQ55 AQ81" formula="1"/>
    <ignoredError sqref="AQ12" formula="1" formulaRange="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43459873-6AF6-4B4E-9873-1D67AAEEE4BC}">
            <x14:dataBar minLength="0" maxLength="100" border="1" gradient="0" direction="rightToLeft" negativeBarColorSameAsPositive="1">
              <x14:cfvo type="autoMin"/>
              <x14:cfvo type="autoMax"/>
              <x14:borderColor theme="0"/>
              <x14:axisColor rgb="FF000000"/>
            </x14:dataBar>
          </x14:cfRule>
          <xm:sqref>BA12:BA41</xm:sqref>
        </x14:conditionalFormatting>
        <x14:conditionalFormatting xmlns:xm="http://schemas.microsoft.com/office/excel/2006/main">
          <x14:cfRule type="dataBar" id="{9E4B66E9-BB97-2245-9E5C-22FE2514934D}">
            <x14:dataBar minLength="0" maxLength="100" border="1" gradient="0" direction="rightToLeft" negativeBarColorSameAsPositive="1">
              <x14:cfvo type="autoMin"/>
              <x14:cfvo type="autoMax"/>
              <x14:borderColor theme="0"/>
              <x14:axisColor rgb="FF000000"/>
            </x14:dataBar>
          </x14:cfRule>
          <xm:sqref>BA2:BA11</xm:sqref>
        </x14:conditionalFormatting>
        <x14:conditionalFormatting xmlns:xm="http://schemas.microsoft.com/office/excel/2006/main">
          <x14:cfRule type="dataBar" id="{41BB872B-8AAC-E946-9A75-730935BAA1D5}">
            <x14:dataBar minLength="0" maxLength="100" border="1" gradient="0" direction="rightToLeft" negativeBarColorSameAsPositive="1">
              <x14:cfvo type="autoMin"/>
              <x14:cfvo type="autoMax"/>
              <x14:borderColor theme="0"/>
              <x14:axisColor rgb="FF000000"/>
            </x14:dataBar>
          </x14:cfRule>
          <xm:sqref>BA589:BA691 BA42:BA521</xm:sqref>
        </x14:conditionalFormatting>
        <x14:conditionalFormatting xmlns:xm="http://schemas.microsoft.com/office/excel/2006/main">
          <x14:cfRule type="dataBar" id="{C15925FD-5543-3947-8249-7F7298211AA3}">
            <x14:dataBar minLength="0" maxLength="100" border="1" gradient="0" direction="rightToLeft" negativeBarColorSameAsPositive="1">
              <x14:cfvo type="autoMin"/>
              <x14:cfvo type="autoMax"/>
              <x14:borderColor theme="0"/>
              <x14:axisColor rgb="FF000000"/>
            </x14:dataBar>
          </x14:cfRule>
          <xm:sqref>BA522:BA588</xm:sqref>
        </x14:conditionalFormatting>
        <x14:conditionalFormatting xmlns:xm="http://schemas.microsoft.com/office/excel/2006/main">
          <x14:cfRule type="dataBar" id="{E3E51C4A-31C7-EC4C-9BE7-AF2A4E7DCB2E}">
            <x14:dataBar minLength="0" maxLength="100" border="1" gradient="0" direction="rightToLeft" negativeBarColorSameAsPositive="1">
              <x14:cfvo type="autoMin"/>
              <x14:cfvo type="autoMax"/>
              <x14:borderColor theme="0"/>
              <x14:axisColor rgb="FF000000"/>
            </x14:dataBar>
          </x14:cfRule>
          <xm:sqref>BA522:BA588</xm:sqref>
        </x14:conditionalFormatting>
        <x14:conditionalFormatting xmlns:xm="http://schemas.microsoft.com/office/excel/2006/main">
          <x14:cfRule type="dataBar" id="{D17F38BF-CBF1-B44D-BE20-11E8B0895865}">
            <x14:dataBar minLength="0" maxLength="100" border="1" gradient="0" direction="rightToLeft" negativeBarColorSameAsPositive="1">
              <x14:cfvo type="autoMin"/>
              <x14:cfvo type="autoMax"/>
              <x14:borderColor theme="0"/>
              <x14:axisColor rgb="FF000000"/>
            </x14:dataBar>
          </x14:cfRule>
          <xm:sqref>BA522:BA588</xm:sqref>
        </x14:conditionalFormatting>
      </x14:conditionalFormattings>
    </ex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EBD79B9EDF0204F86EDABF3AF4938A4" ma:contentTypeVersion="0" ma:contentTypeDescription="Crear nuevo documento." ma:contentTypeScope="" ma:versionID="da5650ff8e58153683a04b601d29d346">
  <xsd:schema xmlns:xsd="http://www.w3.org/2001/XMLSchema" xmlns:xs="http://www.w3.org/2001/XMLSchema" xmlns:p="http://schemas.microsoft.com/office/2006/metadata/properties" targetNamespace="http://schemas.microsoft.com/office/2006/metadata/properties" ma:root="true" ma:fieldsID="4fbba589c4ccdb28f245426a5dc5b3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892B88-F388-488F-B763-52C35B4B05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DAC7B1B-572B-45FA-B883-0163CF07AFE9}">
  <ds:schemaRefs>
    <ds:schemaRef ds:uri="http://www.w3.org/XML/1998/namespace"/>
    <ds:schemaRef ds:uri="http://schemas.microsoft.com/office/infopath/2007/PartnerControls"/>
    <ds:schemaRef ds:uri="http://schemas.microsoft.com/office/2006/documentManagement/types"/>
    <ds:schemaRef ds:uri="http://purl.org/dc/dcmitype/"/>
    <ds:schemaRef ds:uri="http://purl.org/dc/elements/1.1/"/>
    <ds:schemaRef ds:uri="http://schemas.microsoft.com/office/2006/metadata/properties"/>
    <ds:schemaRef ds:uri="http://purl.org/dc/terms/"/>
    <ds:schemaRef ds:uri="http://schemas.openxmlformats.org/package/2006/metadata/core-properties"/>
  </ds:schemaRefs>
</ds:datastoreItem>
</file>

<file path=customXml/itemProps3.xml><?xml version="1.0" encoding="utf-8"?>
<ds:datastoreItem xmlns:ds="http://schemas.openxmlformats.org/officeDocument/2006/customXml" ds:itemID="{AD825345-0F0B-4DCC-9442-2CBA6A5B0F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BD de plan de acción 2016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CONTROL_INTERNO</dc:creator>
  <cp:keywords/>
  <dc:description/>
  <cp:lastModifiedBy>Sala</cp:lastModifiedBy>
  <cp:revision/>
  <cp:lastPrinted>2016-05-31T16:07:17Z</cp:lastPrinted>
  <dcterms:created xsi:type="dcterms:W3CDTF">2015-01-08T17:04:30Z</dcterms:created>
  <dcterms:modified xsi:type="dcterms:W3CDTF">2016-07-18T21:00:30Z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0x0101003EBD79B9EDF0204F86EDABF3AF4938A4</vt:lpwstr>
  </property>
</Properties>
</file>